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EXT\MJ\"/>
    </mc:Choice>
  </mc:AlternateContent>
  <xr:revisionPtr revIDLastSave="0" documentId="13_ncr:1_{EC18CDD8-FF23-4844-9F99-AD81F83ABD24}" xr6:coauthVersionLast="47" xr6:coauthVersionMax="47" xr10:uidLastSave="{00000000-0000-0000-0000-000000000000}"/>
  <bookViews>
    <workbookView xWindow="-20" yWindow="-530" windowWidth="19240" windowHeight="12290" tabRatio="666" xr2:uid="{1A862570-CFAB-4025-AB7F-E0292BE7C294}"/>
  </bookViews>
  <sheets>
    <sheet name="まずはご確認ください" sheetId="10" r:id="rId1"/>
    <sheet name="入力" sheetId="1" r:id="rId2"/>
    <sheet name="結果" sheetId="5" r:id="rId3"/>
    <sheet name="係数管理" sheetId="2" r:id="rId4"/>
    <sheet name="計算" sheetId="7" r:id="rId5"/>
  </sheets>
  <definedNames>
    <definedName name="_xlnm.Print_Area" localSheetId="0">まずはご確認ください!$A$1:$A$22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7" l="1"/>
  <c r="B2" i="7"/>
  <c r="I15" i="5"/>
  <c r="B9" i="7"/>
  <c r="B19" i="7"/>
  <c r="B21" i="7" s="1"/>
  <c r="B26" i="7" l="1"/>
  <c r="D4" i="5" s="1"/>
  <c r="B18" i="7"/>
  <c r="B20" i="7" s="1"/>
  <c r="B15" i="7"/>
  <c r="B14" i="7"/>
  <c r="B16" i="7" l="1"/>
  <c r="B17" i="7" s="1"/>
  <c r="E4" i="5"/>
  <c r="B11" i="7"/>
  <c r="B10" i="7"/>
  <c r="B24" i="7" l="1"/>
  <c r="B12" i="7"/>
  <c r="B13" i="7" l="1"/>
  <c r="B23" i="7" s="1"/>
  <c r="D6" i="5" s="1"/>
  <c r="E6" i="5" s="1"/>
  <c r="D7" i="5" l="1"/>
  <c r="E7" i="5" s="1"/>
  <c r="B22" i="7"/>
  <c r="D5" i="5" s="1"/>
  <c r="E5" i="5" l="1"/>
  <c r="D11" i="5"/>
  <c r="E11" i="5" s="1"/>
  <c r="F6" i="5"/>
  <c r="G6" i="5" s="1"/>
  <c r="J5" i="5" s="1"/>
  <c r="B3" i="7"/>
  <c r="B5" i="7"/>
  <c r="C6" i="2"/>
  <c r="B4" i="7" s="1"/>
  <c r="B7" i="7" l="1"/>
  <c r="D10" i="5" s="1"/>
  <c r="E10" i="5" s="1"/>
  <c r="F10" i="5" s="1"/>
  <c r="G10" i="5" s="1"/>
  <c r="J8" i="5" s="1"/>
  <c r="B6" i="7"/>
  <c r="F7" i="5"/>
  <c r="G7" i="5" s="1"/>
  <c r="J6" i="5" s="1"/>
  <c r="F4" i="5"/>
  <c r="F11" i="5"/>
  <c r="G11" i="5" s="1"/>
  <c r="J9" i="5" s="1"/>
  <c r="F5" i="5"/>
  <c r="G5" i="5" s="1"/>
  <c r="D9" i="5" l="1"/>
  <c r="E9" i="5" s="1"/>
  <c r="F9" i="5" s="1"/>
  <c r="G9" i="5" s="1"/>
  <c r="J7" i="5" s="1"/>
  <c r="B8" i="7"/>
  <c r="D8" i="5" s="1"/>
  <c r="D12" i="5" s="1"/>
  <c r="G4" i="5"/>
  <c r="J4" i="5" s="1"/>
  <c r="E8" i="5"/>
  <c r="E12" i="5" s="1"/>
  <c r="K4" i="5" l="1"/>
  <c r="K7" i="5"/>
  <c r="K8" i="5"/>
  <c r="K5" i="5"/>
  <c r="K6" i="5"/>
  <c r="K9" i="5"/>
  <c r="F8" i="5"/>
  <c r="G8" i="5" l="1"/>
  <c r="G12" i="5" s="1"/>
  <c r="F12" i="5"/>
</calcChain>
</file>

<file path=xl/sharedStrings.xml><?xml version="1.0" encoding="utf-8"?>
<sst xmlns="http://schemas.openxmlformats.org/spreadsheetml/2006/main" count="152" uniqueCount="122">
  <si>
    <t>備考</t>
    <rPh sb="0" eb="2">
      <t>ビコウ</t>
    </rPh>
    <phoneticPr fontId="1"/>
  </si>
  <si>
    <t>項目</t>
    <rPh sb="0" eb="2">
      <t>コウモク</t>
    </rPh>
    <phoneticPr fontId="1"/>
  </si>
  <si>
    <t>歩留(割合)</t>
    <rPh sb="0" eb="2">
      <t>ブド</t>
    </rPh>
    <rPh sb="3" eb="5">
      <t>ワリアイ</t>
    </rPh>
    <phoneticPr fontId="1"/>
  </si>
  <si>
    <t>出典</t>
    <rPh sb="0" eb="2">
      <t>シュッテン</t>
    </rPh>
    <phoneticPr fontId="1"/>
  </si>
  <si>
    <t>電気使用に対する排出係数(tCO2/kWh)</t>
    <rPh sb="0" eb="2">
      <t>デンキ</t>
    </rPh>
    <rPh sb="2" eb="4">
      <t>シヨウ</t>
    </rPh>
    <rPh sb="5" eb="6">
      <t>タイ</t>
    </rPh>
    <rPh sb="8" eb="10">
      <t>ハイシュツ</t>
    </rPh>
    <rPh sb="10" eb="12">
      <t>ケイスウ</t>
    </rPh>
    <phoneticPr fontId="1"/>
  </si>
  <si>
    <t>軽油使用に対する排出係数(t-CO2/kl)</t>
    <rPh sb="0" eb="2">
      <t>ケイユ</t>
    </rPh>
    <rPh sb="2" eb="4">
      <t>シヨウ</t>
    </rPh>
    <rPh sb="5" eb="6">
      <t>タイ</t>
    </rPh>
    <rPh sb="8" eb="10">
      <t>ハイシュツ</t>
    </rPh>
    <rPh sb="10" eb="12">
      <t>ケイスウ</t>
    </rPh>
    <phoneticPr fontId="1"/>
  </si>
  <si>
    <t>伐採段階</t>
    <rPh sb="0" eb="4">
      <t>バッサイダンカイ</t>
    </rPh>
    <phoneticPr fontId="1"/>
  </si>
  <si>
    <t>輸送段階</t>
    <rPh sb="0" eb="4">
      <t>ユソウダンカイ</t>
    </rPh>
    <phoneticPr fontId="1"/>
  </si>
  <si>
    <t>加工段階</t>
    <rPh sb="0" eb="4">
      <t>カコウダンカイ</t>
    </rPh>
    <phoneticPr fontId="1"/>
  </si>
  <si>
    <t>利用段階</t>
    <rPh sb="0" eb="2">
      <t>リヨウ</t>
    </rPh>
    <rPh sb="2" eb="4">
      <t>ダンカイ</t>
    </rPh>
    <phoneticPr fontId="1"/>
  </si>
  <si>
    <t>加工段階</t>
    <rPh sb="0" eb="2">
      <t>カコウ</t>
    </rPh>
    <rPh sb="2" eb="4">
      <t>ダンカイ</t>
    </rPh>
    <phoneticPr fontId="1"/>
  </si>
  <si>
    <t>結果</t>
    <rPh sb="0" eb="2">
      <t>ケッカ</t>
    </rPh>
    <phoneticPr fontId="1"/>
  </si>
  <si>
    <t>加工_生産量(BDt)</t>
    <rPh sb="0" eb="2">
      <t>カコウ</t>
    </rPh>
    <rPh sb="3" eb="5">
      <t>セイサン</t>
    </rPh>
    <rPh sb="5" eb="6">
      <t>リョウ</t>
    </rPh>
    <phoneticPr fontId="1"/>
  </si>
  <si>
    <t>製品水分(割合)</t>
    <rPh sb="0" eb="2">
      <t>セイヒン</t>
    </rPh>
    <rPh sb="2" eb="4">
      <t>スイブン</t>
    </rPh>
    <rPh sb="5" eb="7">
      <t>ワリアイ</t>
    </rPh>
    <phoneticPr fontId="1"/>
  </si>
  <si>
    <t>利用時水分(割合)</t>
    <rPh sb="0" eb="3">
      <t>リヨウジ</t>
    </rPh>
    <rPh sb="3" eb="5">
      <t>スイブン</t>
    </rPh>
    <rPh sb="6" eb="8">
      <t>ワリアイ</t>
    </rPh>
    <phoneticPr fontId="1"/>
  </si>
  <si>
    <t>値または式</t>
    <rPh sb="0" eb="1">
      <t>アタイ</t>
    </rPh>
    <rPh sb="4" eb="5">
      <t>シキ</t>
    </rPh>
    <phoneticPr fontId="1"/>
  </si>
  <si>
    <t>高位発熱量(MJ/BDt)</t>
    <rPh sb="0" eb="2">
      <t>コウイ</t>
    </rPh>
    <rPh sb="2" eb="5">
      <t>ハツネツリョウ</t>
    </rPh>
    <phoneticPr fontId="1"/>
  </si>
  <si>
    <t>利用時低位発熱量(MJ/wet-kg)</t>
    <rPh sb="0" eb="3">
      <t>リヨウジ</t>
    </rPh>
    <rPh sb="3" eb="5">
      <t>テイイ</t>
    </rPh>
    <rPh sb="5" eb="8">
      <t>ハツネツリョウ</t>
    </rPh>
    <phoneticPr fontId="1"/>
  </si>
  <si>
    <r>
      <t>CH</t>
    </r>
    <r>
      <rPr>
        <vertAlign val="subscript"/>
        <sz val="11"/>
        <color theme="1"/>
        <rFont val="游ゴシック"/>
        <family val="3"/>
        <charset val="128"/>
      </rPr>
      <t>4</t>
    </r>
    <r>
      <rPr>
        <sz val="11"/>
        <color theme="1"/>
        <rFont val="游ゴシック"/>
        <family val="2"/>
        <charset val="128"/>
        <scheme val="minor"/>
      </rPr>
      <t>-CO</t>
    </r>
    <r>
      <rPr>
        <vertAlign val="subscript"/>
        <sz val="11"/>
        <color theme="1"/>
        <rFont val="游ゴシック"/>
        <family val="3"/>
        <charset val="128"/>
        <scheme val="minor"/>
      </rPr>
      <t>2</t>
    </r>
    <r>
      <rPr>
        <sz val="11"/>
        <color theme="1"/>
        <rFont val="游ゴシック"/>
        <family val="2"/>
        <charset val="128"/>
        <scheme val="minor"/>
      </rPr>
      <t>換算係数</t>
    </r>
  </si>
  <si>
    <r>
      <t>N</t>
    </r>
    <r>
      <rPr>
        <vertAlign val="subscript"/>
        <sz val="11"/>
        <color theme="1"/>
        <rFont val="游ゴシック"/>
        <family val="3"/>
        <charset val="128"/>
      </rPr>
      <t>2</t>
    </r>
    <r>
      <rPr>
        <sz val="11"/>
        <color theme="1"/>
        <rFont val="游ゴシック"/>
        <family val="2"/>
        <charset val="128"/>
        <scheme val="minor"/>
      </rPr>
      <t>O-CO</t>
    </r>
    <r>
      <rPr>
        <vertAlign val="subscript"/>
        <sz val="11"/>
        <color theme="1"/>
        <rFont val="游ゴシック"/>
        <family val="3"/>
        <charset val="128"/>
        <scheme val="minor"/>
      </rPr>
      <t>2</t>
    </r>
    <r>
      <rPr>
        <sz val="11"/>
        <color theme="1"/>
        <rFont val="游ゴシック"/>
        <family val="2"/>
        <charset val="128"/>
        <scheme val="minor"/>
      </rPr>
      <t>換算係数</t>
    </r>
  </si>
  <si>
    <r>
      <t>CH</t>
    </r>
    <r>
      <rPr>
        <vertAlign val="subscript"/>
        <sz val="11"/>
        <color theme="1"/>
        <rFont val="游ゴシック"/>
        <family val="3"/>
        <charset val="128"/>
      </rPr>
      <t>4</t>
    </r>
    <r>
      <rPr>
        <sz val="11"/>
        <color theme="1"/>
        <rFont val="游ゴシック"/>
        <family val="2"/>
        <charset val="128"/>
        <scheme val="minor"/>
      </rPr>
      <t>排出係数(kgCH</t>
    </r>
    <r>
      <rPr>
        <vertAlign val="subscript"/>
        <sz val="11"/>
        <color theme="1"/>
        <rFont val="游ゴシック"/>
        <family val="3"/>
        <charset val="128"/>
        <scheme val="minor"/>
      </rPr>
      <t>4</t>
    </r>
    <r>
      <rPr>
        <sz val="11"/>
        <color theme="1"/>
        <rFont val="游ゴシック"/>
        <family val="2"/>
        <charset val="128"/>
        <scheme val="minor"/>
      </rPr>
      <t>/TJ)</t>
    </r>
    <phoneticPr fontId="1"/>
  </si>
  <si>
    <r>
      <t>N</t>
    </r>
    <r>
      <rPr>
        <vertAlign val="subscript"/>
        <sz val="11"/>
        <color theme="1"/>
        <rFont val="游ゴシック"/>
        <family val="3"/>
        <charset val="128"/>
      </rPr>
      <t>2</t>
    </r>
    <r>
      <rPr>
        <sz val="11"/>
        <color theme="1"/>
        <rFont val="游ゴシック"/>
        <family val="2"/>
        <charset val="128"/>
        <scheme val="minor"/>
      </rPr>
      <t>O排出係数(kgN</t>
    </r>
    <r>
      <rPr>
        <vertAlign val="subscript"/>
        <sz val="11"/>
        <color theme="1"/>
        <rFont val="游ゴシック"/>
        <family val="3"/>
        <charset val="128"/>
        <scheme val="minor"/>
      </rPr>
      <t>2</t>
    </r>
    <r>
      <rPr>
        <sz val="11"/>
        <color theme="1"/>
        <rFont val="游ゴシック"/>
        <family val="2"/>
        <charset val="128"/>
        <scheme val="minor"/>
      </rPr>
      <t>O/TJ)</t>
    </r>
    <phoneticPr fontId="1"/>
  </si>
  <si>
    <r>
      <t>利用時排出量(kgCO</t>
    </r>
    <r>
      <rPr>
        <vertAlign val="subscript"/>
        <sz val="11"/>
        <color theme="1"/>
        <rFont val="游ゴシック"/>
        <family val="3"/>
        <charset val="128"/>
      </rPr>
      <t>2</t>
    </r>
    <r>
      <rPr>
        <sz val="11"/>
        <color theme="1"/>
        <rFont val="游ゴシック"/>
        <family val="2"/>
        <charset val="128"/>
        <scheme val="minor"/>
      </rPr>
      <t>/BDt)</t>
    </r>
  </si>
  <si>
    <r>
      <t>加工_軽油排出量(kgCO</t>
    </r>
    <r>
      <rPr>
        <vertAlign val="subscript"/>
        <sz val="11"/>
        <color theme="1"/>
        <rFont val="游ゴシック"/>
        <family val="3"/>
        <charset val="128"/>
      </rPr>
      <t>2</t>
    </r>
    <r>
      <rPr>
        <sz val="11"/>
        <color theme="1"/>
        <rFont val="游ゴシック"/>
        <family val="2"/>
        <charset val="128"/>
        <scheme val="minor"/>
      </rPr>
      <t>)</t>
    </r>
  </si>
  <si>
    <r>
      <t>排出量(gCO</t>
    </r>
    <r>
      <rPr>
        <vertAlign val="subscript"/>
        <sz val="11"/>
        <color theme="1"/>
        <rFont val="游ゴシック"/>
        <family val="3"/>
        <charset val="128"/>
      </rPr>
      <t>2</t>
    </r>
    <r>
      <rPr>
        <sz val="11"/>
        <color theme="1"/>
        <rFont val="游ゴシック"/>
        <family val="2"/>
        <charset val="128"/>
        <scheme val="minor"/>
      </rPr>
      <t>/電気MJ)</t>
    </r>
  </si>
  <si>
    <r>
      <t>排出量(gCO</t>
    </r>
    <r>
      <rPr>
        <vertAlign val="subscript"/>
        <sz val="11"/>
        <color theme="1"/>
        <rFont val="游ゴシック"/>
        <family val="3"/>
        <charset val="128"/>
      </rPr>
      <t>2</t>
    </r>
    <r>
      <rPr>
        <sz val="11"/>
        <color theme="1"/>
        <rFont val="游ゴシック"/>
        <family val="2"/>
        <charset val="128"/>
        <scheme val="minor"/>
      </rPr>
      <t>/MJ)</t>
    </r>
  </si>
  <si>
    <r>
      <t>排出量(kgCO</t>
    </r>
    <r>
      <rPr>
        <vertAlign val="subscript"/>
        <sz val="11"/>
        <color theme="1"/>
        <rFont val="游ゴシック"/>
        <family val="3"/>
        <charset val="128"/>
      </rPr>
      <t>2</t>
    </r>
    <r>
      <rPr>
        <sz val="11"/>
        <color theme="1"/>
        <rFont val="游ゴシック"/>
        <family val="2"/>
        <charset val="128"/>
        <scheme val="minor"/>
      </rPr>
      <t>/wet-t)※利用時の水分ベース</t>
    </r>
  </si>
  <si>
    <t>輸送段階</t>
    <rPh sb="0" eb="2">
      <t>ユソウ</t>
    </rPh>
    <rPh sb="2" eb="4">
      <t>ダンカイ</t>
    </rPh>
    <phoneticPr fontId="1"/>
  </si>
  <si>
    <t>工程</t>
    <rPh sb="0" eb="2">
      <t>コウテイ</t>
    </rPh>
    <phoneticPr fontId="1"/>
  </si>
  <si>
    <t>区間Bの有無</t>
    <rPh sb="0" eb="2">
      <t>クカン</t>
    </rPh>
    <rPh sb="4" eb="6">
      <t>ウム</t>
    </rPh>
    <phoneticPr fontId="1"/>
  </si>
  <si>
    <t>区間Bがない場合（直送の場合）は0、中間土場や加工施設を経由する場合は1を入力</t>
    <rPh sb="0" eb="2">
      <t>クカン</t>
    </rPh>
    <rPh sb="6" eb="8">
      <t>バアイ</t>
    </rPh>
    <rPh sb="9" eb="11">
      <t>チョクソウ</t>
    </rPh>
    <rPh sb="12" eb="14">
      <t>バアイ</t>
    </rPh>
    <rPh sb="18" eb="22">
      <t>チュウカンドバ</t>
    </rPh>
    <rPh sb="23" eb="27">
      <t>カコウシセツ</t>
    </rPh>
    <rPh sb="28" eb="30">
      <t>ケイユ</t>
    </rPh>
    <rPh sb="32" eb="34">
      <t>バアイ</t>
    </rPh>
    <rPh sb="37" eb="39">
      <t>ニュウリョク</t>
    </rPh>
    <phoneticPr fontId="1"/>
  </si>
  <si>
    <t>区間A_燃料使用量(l)</t>
    <rPh sb="0" eb="2">
      <t>クカン</t>
    </rPh>
    <rPh sb="4" eb="6">
      <t>ネンリョウ</t>
    </rPh>
    <rPh sb="6" eb="9">
      <t>シヨウリョウ</t>
    </rPh>
    <phoneticPr fontId="1"/>
  </si>
  <si>
    <r>
      <t>区間A_排出量(kgCO</t>
    </r>
    <r>
      <rPr>
        <vertAlign val="subscript"/>
        <sz val="11"/>
        <color theme="1"/>
        <rFont val="游ゴシック"/>
        <family val="3"/>
        <charset val="128"/>
        <scheme val="minor"/>
      </rPr>
      <t>2</t>
    </r>
    <r>
      <rPr>
        <sz val="11"/>
        <color theme="1"/>
        <rFont val="游ゴシック"/>
        <family val="2"/>
        <charset val="128"/>
        <scheme val="minor"/>
      </rPr>
      <t>)</t>
    </r>
    <phoneticPr fontId="1"/>
  </si>
  <si>
    <t>区間B_燃料使用量(l)</t>
    <rPh sb="0" eb="2">
      <t>クカン</t>
    </rPh>
    <rPh sb="4" eb="6">
      <t>ネンリョウ</t>
    </rPh>
    <rPh sb="6" eb="9">
      <t>シヨウリョウ</t>
    </rPh>
    <phoneticPr fontId="1"/>
  </si>
  <si>
    <r>
      <t>区間B_排出量(kgCO</t>
    </r>
    <r>
      <rPr>
        <vertAlign val="subscript"/>
        <sz val="11"/>
        <color theme="1"/>
        <rFont val="游ゴシック"/>
        <family val="3"/>
        <charset val="128"/>
        <scheme val="minor"/>
      </rPr>
      <t>2</t>
    </r>
    <r>
      <rPr>
        <sz val="11"/>
        <color theme="1"/>
        <rFont val="游ゴシック"/>
        <family val="2"/>
        <charset val="128"/>
        <scheme val="minor"/>
      </rPr>
      <t>)</t>
    </r>
    <phoneticPr fontId="1"/>
  </si>
  <si>
    <t>区間A_積載量(t)</t>
    <rPh sb="0" eb="2">
      <t>クカン</t>
    </rPh>
    <rPh sb="4" eb="7">
      <t>セキサイリョウ</t>
    </rPh>
    <phoneticPr fontId="1"/>
  </si>
  <si>
    <t>区間B_積載量(t)</t>
    <rPh sb="0" eb="2">
      <t>クカン</t>
    </rPh>
    <rPh sb="4" eb="7">
      <t>セキサイリョウ</t>
    </rPh>
    <phoneticPr fontId="1"/>
  </si>
  <si>
    <t>区間A_積載絶乾重量(BDt)</t>
    <rPh sb="0" eb="2">
      <t>クカン</t>
    </rPh>
    <rPh sb="4" eb="6">
      <t>セキサイ</t>
    </rPh>
    <rPh sb="6" eb="7">
      <t>ゼツ</t>
    </rPh>
    <rPh sb="7" eb="8">
      <t>イヌイ</t>
    </rPh>
    <rPh sb="8" eb="10">
      <t>ジュウリョウ</t>
    </rPh>
    <phoneticPr fontId="1"/>
  </si>
  <si>
    <t>区間B_積載絶乾重量(BDt)</t>
    <rPh sb="0" eb="2">
      <t>クカン</t>
    </rPh>
    <rPh sb="4" eb="6">
      <t>セキサイ</t>
    </rPh>
    <rPh sb="6" eb="7">
      <t>ゼツ</t>
    </rPh>
    <rPh sb="7" eb="8">
      <t>イヌイ</t>
    </rPh>
    <rPh sb="8" eb="10">
      <t>ジュウリョウ</t>
    </rPh>
    <phoneticPr fontId="1"/>
  </si>
  <si>
    <t>伐採段階</t>
    <rPh sb="0" eb="2">
      <t>バッサイ</t>
    </rPh>
    <rPh sb="2" eb="4">
      <t>ダンカイ</t>
    </rPh>
    <phoneticPr fontId="1"/>
  </si>
  <si>
    <t>施業種別</t>
    <rPh sb="0" eb="4">
      <t>セギョウシュベツ</t>
    </rPh>
    <phoneticPr fontId="1"/>
  </si>
  <si>
    <t>架線系主伐:1、架線系間伐:2、車両系主伐:3、車両系間伐:4を入力</t>
    <rPh sb="0" eb="3">
      <t>カセンケイ</t>
    </rPh>
    <rPh sb="3" eb="5">
      <t>シュバツ</t>
    </rPh>
    <rPh sb="8" eb="11">
      <t>カセンケイ</t>
    </rPh>
    <rPh sb="11" eb="13">
      <t>カンバツ</t>
    </rPh>
    <rPh sb="16" eb="19">
      <t>シャリョウケイ</t>
    </rPh>
    <rPh sb="19" eb="21">
      <t>シュバツ</t>
    </rPh>
    <rPh sb="24" eb="27">
      <t>シャリョウケイ</t>
    </rPh>
    <rPh sb="27" eb="29">
      <t>カンバツ</t>
    </rPh>
    <rPh sb="32" eb="34">
      <t>ニュウリョク</t>
    </rPh>
    <phoneticPr fontId="1"/>
  </si>
  <si>
    <t>伐採・搬出時水分(割合)</t>
    <rPh sb="0" eb="2">
      <t>バッサイ</t>
    </rPh>
    <rPh sb="3" eb="5">
      <t>ハンシュツ</t>
    </rPh>
    <rPh sb="5" eb="6">
      <t>ジ</t>
    </rPh>
    <rPh sb="6" eb="8">
      <t>スイブン</t>
    </rPh>
    <rPh sb="9" eb="11">
      <t>ワリアイ</t>
    </rPh>
    <phoneticPr fontId="1"/>
  </si>
  <si>
    <r>
      <t>輸送時排出量(kgCO</t>
    </r>
    <r>
      <rPr>
        <vertAlign val="subscript"/>
        <sz val="11"/>
        <color theme="1"/>
        <rFont val="游ゴシック"/>
        <family val="3"/>
        <charset val="128"/>
      </rPr>
      <t>2</t>
    </r>
    <r>
      <rPr>
        <sz val="11"/>
        <color theme="1"/>
        <rFont val="游ゴシック"/>
        <family val="2"/>
        <charset val="128"/>
        <scheme val="minor"/>
      </rPr>
      <t>/BDt)</t>
    </r>
  </si>
  <si>
    <r>
      <t>伐採時排出量(kgCO</t>
    </r>
    <r>
      <rPr>
        <vertAlign val="subscript"/>
        <sz val="11"/>
        <color theme="1"/>
        <rFont val="游ゴシック"/>
        <family val="3"/>
        <charset val="128"/>
      </rPr>
      <t>2</t>
    </r>
    <r>
      <rPr>
        <sz val="11"/>
        <color theme="1"/>
        <rFont val="游ゴシック"/>
        <family val="2"/>
        <charset val="128"/>
        <scheme val="minor"/>
      </rPr>
      <t>/wet-t)</t>
    </r>
  </si>
  <si>
    <r>
      <t>排出量(kgCO</t>
    </r>
    <r>
      <rPr>
        <vertAlign val="subscript"/>
        <sz val="11"/>
        <color theme="1"/>
        <rFont val="游ゴシック"/>
        <family val="3"/>
        <charset val="128"/>
        <scheme val="minor"/>
      </rPr>
      <t>2</t>
    </r>
    <r>
      <rPr>
        <sz val="11"/>
        <color theme="1"/>
        <rFont val="游ゴシック"/>
        <family val="2"/>
        <charset val="128"/>
        <scheme val="minor"/>
      </rPr>
      <t>/BDt)</t>
    </r>
    <rPh sb="0" eb="3">
      <t>ハイシュツリョウ</t>
    </rPh>
    <phoneticPr fontId="1"/>
  </si>
  <si>
    <t>入力欄</t>
    <rPh sb="0" eb="2">
      <t>ニュウリョク</t>
    </rPh>
    <rPh sb="2" eb="3">
      <t>ラン</t>
    </rPh>
    <phoneticPr fontId="1"/>
  </si>
  <si>
    <t>最大積載量(t/台)</t>
    <rPh sb="0" eb="5">
      <t>サイダイセキサイリョウ</t>
    </rPh>
    <rPh sb="8" eb="9">
      <t>ダイ</t>
    </rPh>
    <phoneticPr fontId="1"/>
  </si>
  <si>
    <t>積載率（割合）</t>
    <rPh sb="0" eb="3">
      <t>セキサイリツ</t>
    </rPh>
    <rPh sb="4" eb="6">
      <t>ワリアイ</t>
    </rPh>
    <phoneticPr fontId="1"/>
  </si>
  <si>
    <t>輸送時水分(割合)</t>
    <rPh sb="0" eb="3">
      <t>ユソウジ</t>
    </rPh>
    <rPh sb="3" eb="5">
      <t>スイブン</t>
    </rPh>
    <rPh sb="6" eb="8">
      <t>ワリアイ</t>
    </rPh>
    <phoneticPr fontId="1"/>
  </si>
  <si>
    <t>区間A</t>
    <rPh sb="0" eb="2">
      <t>クカン</t>
    </rPh>
    <phoneticPr fontId="1"/>
  </si>
  <si>
    <t>区間B</t>
    <rPh sb="0" eb="2">
      <t>クカン</t>
    </rPh>
    <phoneticPr fontId="1"/>
  </si>
  <si>
    <t>計</t>
    <rPh sb="0" eb="1">
      <t>ケイ</t>
    </rPh>
    <phoneticPr fontId="1"/>
  </si>
  <si>
    <t>区間A</t>
    <rPh sb="0" eb="2">
      <t>クカン</t>
    </rPh>
    <phoneticPr fontId="1"/>
  </si>
  <si>
    <t>区間B</t>
    <rPh sb="0" eb="2">
      <t>クカン</t>
    </rPh>
    <phoneticPr fontId="1"/>
  </si>
  <si>
    <t>工程</t>
    <rPh sb="0" eb="2">
      <t>コウテイ</t>
    </rPh>
    <phoneticPr fontId="1"/>
  </si>
  <si>
    <t>合計</t>
    <rPh sb="0" eb="2">
      <t>ゴウケイ</t>
    </rPh>
    <phoneticPr fontId="1"/>
  </si>
  <si>
    <t>伐採時排出量：架線系主伐(kgCO2/wet-t)</t>
    <rPh sb="0" eb="3">
      <t>バッサイジ</t>
    </rPh>
    <rPh sb="3" eb="6">
      <t>ハイシュツリョウ</t>
    </rPh>
    <rPh sb="7" eb="10">
      <t>カセンケイ</t>
    </rPh>
    <rPh sb="10" eb="12">
      <t>シュバツ</t>
    </rPh>
    <phoneticPr fontId="1"/>
  </si>
  <si>
    <t>伐採時排出量：架線系間伐(kgCO2/wet-t)</t>
    <rPh sb="0" eb="3">
      <t>バッサイジ</t>
    </rPh>
    <rPh sb="3" eb="6">
      <t>ハイシュツリョウ</t>
    </rPh>
    <rPh sb="7" eb="10">
      <t>カセンケイ</t>
    </rPh>
    <rPh sb="10" eb="12">
      <t>カンバツ</t>
    </rPh>
    <phoneticPr fontId="1"/>
  </si>
  <si>
    <t>伐採時排出量：車両系主伐(kgCO2/wet-t)</t>
    <rPh sb="0" eb="3">
      <t>バッサイジ</t>
    </rPh>
    <rPh sb="3" eb="6">
      <t>ハイシュツリョウ</t>
    </rPh>
    <rPh sb="7" eb="10">
      <t>シャリョウケイ</t>
    </rPh>
    <rPh sb="10" eb="12">
      <t>シュバツ</t>
    </rPh>
    <phoneticPr fontId="1"/>
  </si>
  <si>
    <t>伐採時排出量：車両系間伐(kgCO2/wet-t)</t>
    <rPh sb="0" eb="3">
      <t>バッサイジ</t>
    </rPh>
    <rPh sb="3" eb="6">
      <t>ハイシュツリョウ</t>
    </rPh>
    <rPh sb="7" eb="10">
      <t>シャリョウケイ</t>
    </rPh>
    <rPh sb="10" eb="12">
      <t>カンバツ</t>
    </rPh>
    <phoneticPr fontId="1"/>
  </si>
  <si>
    <t>電気</t>
    <rPh sb="0" eb="2">
      <t>デンキ</t>
    </rPh>
    <phoneticPr fontId="1"/>
  </si>
  <si>
    <t>軽油</t>
    <rPh sb="0" eb="2">
      <t>ケイユ</t>
    </rPh>
    <phoneticPr fontId="1"/>
  </si>
  <si>
    <r>
      <t>加工_電気排出量(kgCO</t>
    </r>
    <r>
      <rPr>
        <vertAlign val="subscript"/>
        <sz val="11"/>
        <color theme="1"/>
        <rFont val="游ゴシック"/>
        <family val="3"/>
        <charset val="128"/>
      </rPr>
      <t>2</t>
    </r>
    <r>
      <rPr>
        <sz val="11"/>
        <color theme="1"/>
        <rFont val="游ゴシック"/>
        <family val="2"/>
        <charset val="128"/>
        <scheme val="minor"/>
      </rPr>
      <t>/BDt)</t>
    </r>
    <rPh sb="3" eb="5">
      <t>デンキ</t>
    </rPh>
    <phoneticPr fontId="1"/>
  </si>
  <si>
    <r>
      <t>加工_軽油排出量(kgCO</t>
    </r>
    <r>
      <rPr>
        <vertAlign val="subscript"/>
        <sz val="11"/>
        <color theme="1"/>
        <rFont val="游ゴシック"/>
        <family val="3"/>
        <charset val="128"/>
      </rPr>
      <t>2</t>
    </r>
    <r>
      <rPr>
        <sz val="11"/>
        <color theme="1"/>
        <rFont val="游ゴシック"/>
        <family val="2"/>
        <charset val="128"/>
        <scheme val="minor"/>
      </rPr>
      <t>/BDt)</t>
    </r>
    <rPh sb="3" eb="5">
      <t>ケイユ</t>
    </rPh>
    <phoneticPr fontId="1"/>
  </si>
  <si>
    <t>発電効率</t>
    <rPh sb="0" eb="2">
      <t>ハツデン</t>
    </rPh>
    <rPh sb="2" eb="4">
      <t>コウリツ</t>
    </rPh>
    <phoneticPr fontId="1"/>
  </si>
  <si>
    <t>輸送段階区間A</t>
    <rPh sb="0" eb="4">
      <t>ユソウダンカイ</t>
    </rPh>
    <rPh sb="4" eb="6">
      <t>クカン</t>
    </rPh>
    <phoneticPr fontId="1"/>
  </si>
  <si>
    <t>輸送段階区間B</t>
    <rPh sb="0" eb="4">
      <t>ユソウダンカイ</t>
    </rPh>
    <rPh sb="4" eb="6">
      <t>クカン</t>
    </rPh>
    <phoneticPr fontId="1"/>
  </si>
  <si>
    <t>加工段階（電気）</t>
    <rPh sb="0" eb="2">
      <t>カコウ</t>
    </rPh>
    <rPh sb="2" eb="4">
      <t>ダンカイ</t>
    </rPh>
    <rPh sb="5" eb="7">
      <t>デンキ</t>
    </rPh>
    <phoneticPr fontId="1"/>
  </si>
  <si>
    <t>加工段階（軽油）</t>
    <rPh sb="0" eb="4">
      <t>カコウダンカイ</t>
    </rPh>
    <rPh sb="5" eb="7">
      <t>ケイユ</t>
    </rPh>
    <phoneticPr fontId="1"/>
  </si>
  <si>
    <t>割合</t>
    <rPh sb="0" eb="2">
      <t>ワリアイ</t>
    </rPh>
    <phoneticPr fontId="1"/>
  </si>
  <si>
    <t>内訳</t>
    <rPh sb="0" eb="2">
      <t>ウチワケ</t>
    </rPh>
    <phoneticPr fontId="1"/>
  </si>
  <si>
    <t>試算結果一覧表</t>
    <rPh sb="0" eb="2">
      <t>シサン</t>
    </rPh>
    <rPh sb="2" eb="4">
      <t>ケッカ</t>
    </rPh>
    <rPh sb="4" eb="7">
      <t>イチランヒョウ</t>
    </rPh>
    <phoneticPr fontId="1"/>
  </si>
  <si>
    <t>注意事項</t>
    <rPh sb="0" eb="4">
      <t>チュウイジコウ</t>
    </rPh>
    <phoneticPr fontId="1"/>
  </si>
  <si>
    <t>使用方法</t>
    <rPh sb="0" eb="4">
      <t>シヨウホウホウ</t>
    </rPh>
    <phoneticPr fontId="1"/>
  </si>
  <si>
    <t>「入力」シートに各項目の値を入力すると「結果」シートに試算結果が表示されます。</t>
    <rPh sb="1" eb="3">
      <t>ニュウリョク</t>
    </rPh>
    <rPh sb="8" eb="9">
      <t>カク</t>
    </rPh>
    <rPh sb="9" eb="11">
      <t>コウモク</t>
    </rPh>
    <rPh sb="12" eb="13">
      <t>アタイ</t>
    </rPh>
    <rPh sb="14" eb="16">
      <t>ニュウリョク</t>
    </rPh>
    <rPh sb="20" eb="22">
      <t>ケッカ</t>
    </rPh>
    <rPh sb="27" eb="31">
      <t>シサンケッカ</t>
    </rPh>
    <rPh sb="32" eb="34">
      <t>ヒョウジ</t>
    </rPh>
    <phoneticPr fontId="1"/>
  </si>
  <si>
    <t xml:space="preserve">本シートは以下の環境条件で作成しました。
Microsoft® Excel® 2019 MSO (バージョン 2205 ビルド 16.0.15225.20028) 32 ビット </t>
    <rPh sb="0" eb="1">
      <t>ホン</t>
    </rPh>
    <rPh sb="5" eb="7">
      <t>イカ</t>
    </rPh>
    <rPh sb="8" eb="12">
      <t>カンキョウジョウケン</t>
    </rPh>
    <rPh sb="13" eb="15">
      <t>サクセイ</t>
    </rPh>
    <phoneticPr fontId="1"/>
  </si>
  <si>
    <t>このExcelファイルについて</t>
    <phoneticPr fontId="1"/>
  </si>
  <si>
    <t>本シートは内部検討用のGHG排出量の試算ツールであり、各種制度にかかわる関係省庁への報告を想定したものではありません。</t>
    <rPh sb="5" eb="10">
      <t>ナイブケントウヨウ</t>
    </rPh>
    <rPh sb="13" eb="16">
      <t>ハイシュツリョウ</t>
    </rPh>
    <rPh sb="16" eb="17">
      <t>リョウ</t>
    </rPh>
    <rPh sb="18" eb="20">
      <t>シサン</t>
    </rPh>
    <rPh sb="27" eb="29">
      <t>カクシュ</t>
    </rPh>
    <rPh sb="29" eb="31">
      <t>セイド</t>
    </rPh>
    <rPh sb="36" eb="40">
      <t>カンケイショウチョウ</t>
    </rPh>
    <rPh sb="42" eb="44">
      <t>ホウコク</t>
    </rPh>
    <rPh sb="45" eb="47">
      <t>ソウテイ</t>
    </rPh>
    <phoneticPr fontId="1"/>
  </si>
  <si>
    <t>「係数管理」シートにはこちらで設定した初期値が入力されています。利用者の環境にあわせ、適宜、変更してください。</t>
    <rPh sb="1" eb="3">
      <t>ケイスウ</t>
    </rPh>
    <rPh sb="3" eb="5">
      <t>カンリ</t>
    </rPh>
    <rPh sb="15" eb="17">
      <t>セッテイ</t>
    </rPh>
    <rPh sb="19" eb="22">
      <t>ショキチ</t>
    </rPh>
    <rPh sb="23" eb="25">
      <t>ニュウリョク</t>
    </rPh>
    <rPh sb="32" eb="35">
      <t>リヨウシャ</t>
    </rPh>
    <rPh sb="36" eb="38">
      <t>カンキョウ</t>
    </rPh>
    <rPh sb="43" eb="45">
      <t>テキギ</t>
    </rPh>
    <rPh sb="46" eb="48">
      <t>ヘンコウ</t>
    </rPh>
    <phoneticPr fontId="1"/>
  </si>
  <si>
    <t>「計算」シートには途中計算が整理されています。必要に応じて確認・修正してください。</t>
    <rPh sb="1" eb="3">
      <t>ケイサン</t>
    </rPh>
    <rPh sb="9" eb="13">
      <t>トチュウケイサン</t>
    </rPh>
    <rPh sb="14" eb="16">
      <t>セイリ</t>
    </rPh>
    <rPh sb="23" eb="25">
      <t>ヒツヨウ</t>
    </rPh>
    <rPh sb="26" eb="27">
      <t>オウ</t>
    </rPh>
    <rPh sb="29" eb="31">
      <t>カクニン</t>
    </rPh>
    <rPh sb="32" eb="34">
      <t>シュウセイ</t>
    </rPh>
    <phoneticPr fontId="1"/>
  </si>
  <si>
    <t>本シートは木質バイオマス発電に供する燃料材のライフサイクルGHG排出量の概数を様々な条件下で試算するために作成したものです。
そのため、厳密なGHG排出量の計算には適しません。</t>
    <rPh sb="0" eb="1">
      <t>ホン</t>
    </rPh>
    <rPh sb="5" eb="7">
      <t>モクシツ</t>
    </rPh>
    <rPh sb="12" eb="14">
      <t>ハツデン</t>
    </rPh>
    <rPh sb="15" eb="16">
      <t>キョウ</t>
    </rPh>
    <rPh sb="18" eb="21">
      <t>ネンリョウザイ</t>
    </rPh>
    <rPh sb="32" eb="35">
      <t>ハイシュツリョウ</t>
    </rPh>
    <rPh sb="36" eb="38">
      <t>ガイスウ</t>
    </rPh>
    <rPh sb="39" eb="41">
      <t>サマザマ</t>
    </rPh>
    <rPh sb="42" eb="44">
      <t>ジョウケン</t>
    </rPh>
    <rPh sb="44" eb="45">
      <t>シタ</t>
    </rPh>
    <rPh sb="46" eb="48">
      <t>シサン</t>
    </rPh>
    <rPh sb="53" eb="55">
      <t>サクセイ</t>
    </rPh>
    <rPh sb="68" eb="70">
      <t>ゲンミツ</t>
    </rPh>
    <rPh sb="74" eb="77">
      <t>ハイシュツリョウ</t>
    </rPh>
    <rPh sb="78" eb="80">
      <t>ケイサン</t>
    </rPh>
    <rPh sb="82" eb="83">
      <t>テキ</t>
    </rPh>
    <phoneticPr fontId="1"/>
  </si>
  <si>
    <t>使用している各種係数や計算式については2021年度時点のものであり、更新されている可能があることにご注意ください。</t>
    <rPh sb="0" eb="2">
      <t>シヨウ</t>
    </rPh>
    <rPh sb="6" eb="8">
      <t>カクシュ</t>
    </rPh>
    <rPh sb="8" eb="10">
      <t>ケイスウ</t>
    </rPh>
    <rPh sb="11" eb="14">
      <t>ケイサンシキ</t>
    </rPh>
    <rPh sb="23" eb="25">
      <t>ネンド</t>
    </rPh>
    <rPh sb="25" eb="27">
      <t>ジテン</t>
    </rPh>
    <rPh sb="34" eb="36">
      <t>コウシン</t>
    </rPh>
    <rPh sb="41" eb="43">
      <t>カノウ</t>
    </rPh>
    <rPh sb="50" eb="52">
      <t>チュウイ</t>
    </rPh>
    <phoneticPr fontId="1"/>
  </si>
  <si>
    <t>本シートの活用またはシステム上の誤謬による使用者の損失に関して、一般社団法人日本木質バイオマスエネルギー協会は一切の責任を負いません。</t>
    <rPh sb="32" eb="38">
      <t>イッパンシャダンホウジン</t>
    </rPh>
    <rPh sb="38" eb="42">
      <t>ニホンモクシツ</t>
    </rPh>
    <rPh sb="52" eb="54">
      <t>キョウカイ</t>
    </rPh>
    <phoneticPr fontId="1"/>
  </si>
  <si>
    <t>本シートは1つの調達ルートを試算するものです。発電事業においては、複数の燃料材の調達ルートを有することが想定されることから、燃料比率などにより按分計算する必要があります。</t>
    <rPh sb="23" eb="27">
      <t>ハツデンジギョウ</t>
    </rPh>
    <rPh sb="33" eb="35">
      <t>フクスウ</t>
    </rPh>
    <rPh sb="36" eb="39">
      <t>ネンリョウザイ</t>
    </rPh>
    <rPh sb="40" eb="42">
      <t>チョウタツ</t>
    </rPh>
    <rPh sb="46" eb="47">
      <t>ユウ</t>
    </rPh>
    <rPh sb="52" eb="54">
      <t>ソウテイ</t>
    </rPh>
    <rPh sb="62" eb="66">
      <t>ネンリョウヒリツ</t>
    </rPh>
    <rPh sb="71" eb="73">
      <t>アンブン</t>
    </rPh>
    <rPh sb="73" eb="75">
      <t>ケイサン</t>
    </rPh>
    <rPh sb="77" eb="79">
      <t>ヒツヨウ</t>
    </rPh>
    <phoneticPr fontId="1"/>
  </si>
  <si>
    <t>平均的な輸送距離(km)</t>
    <rPh sb="0" eb="3">
      <t>ヘイキンテキ</t>
    </rPh>
    <rPh sb="4" eb="8">
      <t>ユソウキョリ</t>
    </rPh>
    <phoneticPr fontId="1"/>
  </si>
  <si>
    <t>平均的な輸送距離(km)</t>
    <rPh sb="4" eb="8">
      <t>ユソウキョリ</t>
    </rPh>
    <phoneticPr fontId="1"/>
  </si>
  <si>
    <t>通常は1、不良品を除去する場合や乾燥工程などで製品を使用する場合、歩留まりを割合で入力</t>
    <rPh sb="0" eb="2">
      <t>ツウジョウ</t>
    </rPh>
    <rPh sb="5" eb="6">
      <t>フ</t>
    </rPh>
    <rPh sb="6" eb="8">
      <t>リョウヒン</t>
    </rPh>
    <rPh sb="7" eb="8">
      <t>ヒン</t>
    </rPh>
    <rPh sb="9" eb="11">
      <t>ジョキョ</t>
    </rPh>
    <rPh sb="13" eb="15">
      <t>バアイ</t>
    </rPh>
    <rPh sb="16" eb="18">
      <t>カンソウ</t>
    </rPh>
    <rPh sb="18" eb="20">
      <t>コウテイ</t>
    </rPh>
    <rPh sb="23" eb="25">
      <t>セイヒン</t>
    </rPh>
    <rPh sb="26" eb="28">
      <t>シヨウ</t>
    </rPh>
    <rPh sb="30" eb="32">
      <t>バアイ</t>
    </rPh>
    <rPh sb="33" eb="35">
      <t>ブド</t>
    </rPh>
    <rPh sb="38" eb="40">
      <t>ワリアイ</t>
    </rPh>
    <rPh sb="41" eb="43">
      <t>ニュウリョク</t>
    </rPh>
    <phoneticPr fontId="1"/>
  </si>
  <si>
    <t>木質バイオマス発電における燃料材のライフサイクルGHG排出量　簡易試算シート</t>
    <rPh sb="0" eb="2">
      <t>モクシツ</t>
    </rPh>
    <rPh sb="7" eb="9">
      <t>ハツデン</t>
    </rPh>
    <rPh sb="13" eb="16">
      <t>ネンリョウザイ</t>
    </rPh>
    <rPh sb="27" eb="30">
      <t>ハイシュツリョウ</t>
    </rPh>
    <rPh sb="31" eb="33">
      <t>カンイ</t>
    </rPh>
    <rPh sb="33" eb="35">
      <t>シサン</t>
    </rPh>
    <phoneticPr fontId="1"/>
  </si>
  <si>
    <t>割合（0～1）で入力</t>
    <rPh sb="0" eb="2">
      <t>ワリアイ</t>
    </rPh>
    <rPh sb="8" eb="10">
      <t>ニュウリョク</t>
    </rPh>
    <phoneticPr fontId="1"/>
  </si>
  <si>
    <t>生産量(製品t)</t>
    <rPh sb="0" eb="2">
      <t>セイサン</t>
    </rPh>
    <rPh sb="2" eb="3">
      <t>リョウ</t>
    </rPh>
    <rPh sb="4" eb="6">
      <t>セイヒン</t>
    </rPh>
    <phoneticPr fontId="1"/>
  </si>
  <si>
    <t>軽油使用量(l)</t>
    <rPh sb="0" eb="2">
      <t>ケイユ</t>
    </rPh>
    <rPh sb="2" eb="4">
      <t>シヨウ</t>
    </rPh>
    <rPh sb="4" eb="5">
      <t>リョウ</t>
    </rPh>
    <phoneticPr fontId="1"/>
  </si>
  <si>
    <t>一定期間（月、年など）における生産量</t>
    <rPh sb="0" eb="4">
      <t>イッテイキカン</t>
    </rPh>
    <rPh sb="5" eb="6">
      <t>ツキ</t>
    </rPh>
    <rPh sb="7" eb="8">
      <t>ネン</t>
    </rPh>
    <rPh sb="15" eb="18">
      <t>セイサンリョウ</t>
    </rPh>
    <phoneticPr fontId="1"/>
  </si>
  <si>
    <t>上記と同じ期間における電気使用量</t>
    <rPh sb="0" eb="2">
      <t>ジョウキ</t>
    </rPh>
    <rPh sb="3" eb="4">
      <t>オナ</t>
    </rPh>
    <rPh sb="5" eb="7">
      <t>キカン</t>
    </rPh>
    <rPh sb="11" eb="16">
      <t>デンキシヨウリョウ</t>
    </rPh>
    <phoneticPr fontId="1"/>
  </si>
  <si>
    <t>※区間A、Bについて
例えば、【伐採⇒輸送⇒チップ工場⇒輸送⇒発電所】というサプライチェーンの場合、伐採からチップ工場までの値を区間A、チップ工場から発電所までの値を区間Bとして入力ください。</t>
    <rPh sb="1" eb="3">
      <t>クカン</t>
    </rPh>
    <rPh sb="11" eb="12">
      <t>タト</t>
    </rPh>
    <rPh sb="16" eb="18">
      <t>バッサイ</t>
    </rPh>
    <rPh sb="19" eb="21">
      <t>ユソウ</t>
    </rPh>
    <rPh sb="25" eb="27">
      <t>コウジョウ</t>
    </rPh>
    <rPh sb="28" eb="30">
      <t>ユソウ</t>
    </rPh>
    <rPh sb="31" eb="34">
      <t>ハツデンショ</t>
    </rPh>
    <rPh sb="47" eb="49">
      <t>バアイ</t>
    </rPh>
    <rPh sb="50" eb="52">
      <t>バッサイ</t>
    </rPh>
    <rPh sb="57" eb="59">
      <t>コウジョウ</t>
    </rPh>
    <rPh sb="62" eb="63">
      <t>アタイ</t>
    </rPh>
    <rPh sb="64" eb="66">
      <t>クカン</t>
    </rPh>
    <rPh sb="71" eb="73">
      <t>コウジョウ</t>
    </rPh>
    <rPh sb="75" eb="78">
      <t>ハツデンショ</t>
    </rPh>
    <rPh sb="81" eb="82">
      <t>アタイ</t>
    </rPh>
    <rPh sb="83" eb="85">
      <t>クカン</t>
    </rPh>
    <rPh sb="89" eb="91">
      <t>ニュウリョク</t>
    </rPh>
    <phoneticPr fontId="1"/>
  </si>
  <si>
    <t>「林業作業におけるCO2排出量算定と収支分析,2011,中畑ら」に記載されている値を元にJWBAが単位換算</t>
    <rPh sb="28" eb="30">
      <t>ナカハタ</t>
    </rPh>
    <rPh sb="33" eb="35">
      <t>キサイ</t>
    </rPh>
    <rPh sb="40" eb="41">
      <t>アタイ</t>
    </rPh>
    <rPh sb="42" eb="43">
      <t>モト</t>
    </rPh>
    <rPh sb="49" eb="51">
      <t>タンイ</t>
    </rPh>
    <rPh sb="51" eb="53">
      <t>カンザン</t>
    </rPh>
    <phoneticPr fontId="1"/>
  </si>
  <si>
    <t>環境省「温室効果ガス排出・吸収量等の算定と報告～温室効果ガスインベントリ等関連情報～のうち、エネルギー分野、温室効果ガス排出・吸収量算定方法の詳細情報」</t>
    <phoneticPr fontId="1"/>
  </si>
  <si>
    <t>「環境省 温室効果ガス排出量 算定・報告・公表制度」より「算定・報告・公表制度における算定方法・排出係数一覧」(https://ghg-santeikohyo.env.go.jp/calc)</t>
    <rPh sb="1" eb="4">
      <t>カンキョウショウ</t>
    </rPh>
    <rPh sb="5" eb="9">
      <t>オンシツコウカ</t>
    </rPh>
    <rPh sb="11" eb="14">
      <t>ハイシュツリョウ</t>
    </rPh>
    <rPh sb="15" eb="17">
      <t>サンテイ</t>
    </rPh>
    <rPh sb="18" eb="20">
      <t>ホウコク</t>
    </rPh>
    <rPh sb="21" eb="25">
      <t>コウヒョウセイド</t>
    </rPh>
    <phoneticPr fontId="1"/>
  </si>
  <si>
    <t>「環境省 温室効果ガス排出量 算定・報告・公表制度」より「電気事業者別排出係数一覧,R4提出用,代替値」(https://ghg-santeikohyo.env.go.jp/calc)</t>
    <rPh sb="1" eb="4">
      <t>カンキョウショウ</t>
    </rPh>
    <rPh sb="5" eb="9">
      <t>オンシツコウカ</t>
    </rPh>
    <rPh sb="11" eb="14">
      <t>ハイシュツリョウ</t>
    </rPh>
    <rPh sb="15" eb="17">
      <t>サンテイ</t>
    </rPh>
    <rPh sb="18" eb="20">
      <t>ホウコク</t>
    </rPh>
    <rPh sb="21" eb="25">
      <t>コウヒョウセイド</t>
    </rPh>
    <rPh sb="44" eb="47">
      <t>テイシュツヨウ</t>
    </rPh>
    <rPh sb="48" eb="51">
      <t>ダイタイチ</t>
    </rPh>
    <phoneticPr fontId="1"/>
  </si>
  <si>
    <t>本Excelファイル（以下、本シート）は一般社団法人日本木質バイオマスエネルギー協会が林野庁補助事業「2021年度「地域内エコシステム」サポート事業のうち木質バイオマス利用促進調査支援木質バイオマス燃料利用環境評価・効率化調査事業」を実施するにあたり、設定した各種条件下における燃料材のライフサイクルGHGの試算に用いたものです。</t>
    <rPh sb="0" eb="6">
      <t>ホンエクセル</t>
    </rPh>
    <rPh sb="11" eb="13">
      <t>イカ</t>
    </rPh>
    <rPh sb="14" eb="15">
      <t>ホン</t>
    </rPh>
    <rPh sb="20" eb="26">
      <t>イッパンシャダンホウジン</t>
    </rPh>
    <rPh sb="26" eb="30">
      <t>ニホンモクシツ</t>
    </rPh>
    <rPh sb="40" eb="42">
      <t>キョウカイ</t>
    </rPh>
    <rPh sb="43" eb="46">
      <t>リンヤチョウ</t>
    </rPh>
    <rPh sb="46" eb="50">
      <t>ホジョジギョウ</t>
    </rPh>
    <rPh sb="117" eb="119">
      <t>ジッシ</t>
    </rPh>
    <rPh sb="126" eb="128">
      <t>セッテイ</t>
    </rPh>
    <rPh sb="130" eb="132">
      <t>カクシュ</t>
    </rPh>
    <rPh sb="139" eb="142">
      <t>ネンリョウザイ</t>
    </rPh>
    <rPh sb="154" eb="156">
      <t>シサン</t>
    </rPh>
    <rPh sb="157" eb="158">
      <t>モチ</t>
    </rPh>
    <phoneticPr fontId="1"/>
  </si>
  <si>
    <t>本シートに関する著作上の権利は一般社団法人日本木質バイオマスエネルギー協会に属します。</t>
    <rPh sb="0" eb="1">
      <t>ホン</t>
    </rPh>
    <rPh sb="5" eb="6">
      <t>カン</t>
    </rPh>
    <rPh sb="8" eb="11">
      <t>チョサクジョウ</t>
    </rPh>
    <rPh sb="12" eb="14">
      <t>ケンリ</t>
    </rPh>
    <rPh sb="15" eb="21">
      <t>イッパンシャダンホウジン</t>
    </rPh>
    <rPh sb="21" eb="25">
      <t>ニホンモクシツ</t>
    </rPh>
    <rPh sb="35" eb="37">
      <t>キョウカイ</t>
    </rPh>
    <rPh sb="38" eb="39">
      <t>ゾク</t>
    </rPh>
    <phoneticPr fontId="1"/>
  </si>
  <si>
    <t>ID</t>
    <phoneticPr fontId="1"/>
  </si>
  <si>
    <t>↑サンプルデータが入力されています。消去し、ご使用ください。</t>
    <rPh sb="9" eb="11">
      <t>ニュウリョク</t>
    </rPh>
    <rPh sb="18" eb="20">
      <t>ショウキョ</t>
    </rPh>
    <rPh sb="23" eb="25">
      <t>シヨウ</t>
    </rPh>
    <phoneticPr fontId="1"/>
  </si>
  <si>
    <t>鈴木保志. (2012). 森林資源の素材利用とエネルギー利用. 森林利用学会誌, 27(1), 69–80</t>
  </si>
  <si>
    <t>注：乾燥重量に対する高位発熱量</t>
    <rPh sb="0" eb="1">
      <t>チュウ</t>
    </rPh>
    <rPh sb="2" eb="4">
      <t>カンソウ</t>
    </rPh>
    <rPh sb="4" eb="6">
      <t>ジュウリョウ</t>
    </rPh>
    <rPh sb="7" eb="8">
      <t>タイ</t>
    </rPh>
    <rPh sb="10" eb="12">
      <t>コウイ</t>
    </rPh>
    <rPh sb="12" eb="15">
      <t>ハツネツリョウ</t>
    </rPh>
    <phoneticPr fontId="1"/>
  </si>
  <si>
    <r>
      <t>加工_電気排出量(kgCO</t>
    </r>
    <r>
      <rPr>
        <vertAlign val="subscript"/>
        <sz val="11"/>
        <color theme="1"/>
        <rFont val="游ゴシック"/>
        <family val="3"/>
        <charset val="128"/>
      </rPr>
      <t>2</t>
    </r>
    <r>
      <rPr>
        <sz val="11"/>
        <color theme="1"/>
        <rFont val="游ゴシック"/>
        <family val="2"/>
        <charset val="128"/>
        <scheme val="minor"/>
      </rPr>
      <t>)</t>
    </r>
    <phoneticPr fontId="1"/>
  </si>
  <si>
    <r>
      <t>加工時排出量(kgCO</t>
    </r>
    <r>
      <rPr>
        <vertAlign val="subscript"/>
        <sz val="11"/>
        <color theme="1"/>
        <rFont val="游ゴシック"/>
        <family val="3"/>
        <charset val="128"/>
      </rPr>
      <t>2</t>
    </r>
    <r>
      <rPr>
        <sz val="11"/>
        <color theme="1"/>
        <rFont val="游ゴシック"/>
        <family val="2"/>
        <charset val="128"/>
        <scheme val="minor"/>
      </rPr>
      <t>/BDt)</t>
    </r>
    <phoneticPr fontId="1"/>
  </si>
  <si>
    <t>ロジスティクス分野におけるCO2 排出量算定方法共同ガイドラインVer. ３.１ 経済産業省、国土交通省　改良トンキロ法（ディーゼル車）</t>
    <rPh sb="41" eb="43">
      <t>ケイザイ</t>
    </rPh>
    <rPh sb="43" eb="46">
      <t>サンギョウショウ</t>
    </rPh>
    <rPh sb="47" eb="49">
      <t>コクド</t>
    </rPh>
    <rPh sb="49" eb="52">
      <t>コウツウショウ</t>
    </rPh>
    <rPh sb="53" eb="55">
      <t>カイリョウ</t>
    </rPh>
    <rPh sb="59" eb="60">
      <t>ホウ</t>
    </rPh>
    <rPh sb="66" eb="67">
      <t>シャ</t>
    </rPh>
    <phoneticPr fontId="1"/>
  </si>
  <si>
    <t>区間A（積荷時）_改良トンキロ法 排出原単位(l/t*km)</t>
    <rPh sb="0" eb="2">
      <t>クカン</t>
    </rPh>
    <rPh sb="4" eb="6">
      <t>ツミニ</t>
    </rPh>
    <rPh sb="6" eb="7">
      <t>ジ</t>
    </rPh>
    <rPh sb="9" eb="11">
      <t>カイリョウ</t>
    </rPh>
    <rPh sb="15" eb="16">
      <t>ホウ</t>
    </rPh>
    <rPh sb="17" eb="22">
      <t>ハイシュツゲンタンイ</t>
    </rPh>
    <phoneticPr fontId="1"/>
  </si>
  <si>
    <t>区間A（空荷時）_改良トンキロ法 排出原単位(l/t*km)</t>
    <rPh sb="0" eb="2">
      <t>クカン</t>
    </rPh>
    <rPh sb="4" eb="5">
      <t>カラ</t>
    </rPh>
    <rPh sb="5" eb="6">
      <t>ニ</t>
    </rPh>
    <rPh sb="6" eb="7">
      <t>ジ</t>
    </rPh>
    <rPh sb="9" eb="11">
      <t>カイリョウ</t>
    </rPh>
    <rPh sb="15" eb="16">
      <t>ホウ</t>
    </rPh>
    <rPh sb="17" eb="22">
      <t>ハイシュツゲンタンイ</t>
    </rPh>
    <phoneticPr fontId="1"/>
  </si>
  <si>
    <t>想定される平均距離を入力（直線距離を入力ください。計算過程で1.3を乗じ、走行距離に変換・計算されます）</t>
    <rPh sb="0" eb="2">
      <t>ソウテイ</t>
    </rPh>
    <rPh sb="5" eb="9">
      <t>ヘイキンキョリ</t>
    </rPh>
    <rPh sb="10" eb="12">
      <t>ニュウリョク</t>
    </rPh>
    <rPh sb="13" eb="17">
      <t>チョクセンキョリ</t>
    </rPh>
    <rPh sb="18" eb="20">
      <t>ニュウリョク</t>
    </rPh>
    <rPh sb="25" eb="29">
      <t>ケイサンカテイ</t>
    </rPh>
    <rPh sb="34" eb="35">
      <t>ジョウ</t>
    </rPh>
    <rPh sb="37" eb="41">
      <t>ソウコウキョリ</t>
    </rPh>
    <rPh sb="42" eb="44">
      <t>ヘンカン</t>
    </rPh>
    <rPh sb="45" eb="47">
      <t>ケイサン</t>
    </rPh>
    <phoneticPr fontId="1"/>
  </si>
  <si>
    <t>出典・備考</t>
    <rPh sb="0" eb="2">
      <t>シュッテン</t>
    </rPh>
    <rPh sb="3" eb="5">
      <t>ビコウ</t>
    </rPh>
    <phoneticPr fontId="1"/>
  </si>
  <si>
    <t>初期設定では直線距離に1.3を乗じ、走行距離として計算。往復（片道は空荷：積載率10%）の燃料消費量を計算</t>
    <rPh sb="0" eb="4">
      <t>ショキセッテイ</t>
    </rPh>
    <rPh sb="6" eb="8">
      <t>チョクセン</t>
    </rPh>
    <rPh sb="8" eb="10">
      <t>キョリ</t>
    </rPh>
    <rPh sb="15" eb="16">
      <t>ジョウ</t>
    </rPh>
    <rPh sb="18" eb="22">
      <t>ソウコウキョリ</t>
    </rPh>
    <rPh sb="25" eb="27">
      <t>ケイサン</t>
    </rPh>
    <rPh sb="28" eb="30">
      <t>オウフク</t>
    </rPh>
    <rPh sb="31" eb="33">
      <t>カタミチ</t>
    </rPh>
    <rPh sb="34" eb="36">
      <t>カラニ</t>
    </rPh>
    <rPh sb="37" eb="40">
      <t>セキサイリツ</t>
    </rPh>
    <rPh sb="45" eb="49">
      <t>ネンリョウショウヒ</t>
    </rPh>
    <rPh sb="49" eb="50">
      <t>リョウ</t>
    </rPh>
    <rPh sb="51" eb="53">
      <t>ケイサン</t>
    </rPh>
    <phoneticPr fontId="1"/>
  </si>
  <si>
    <t>区間B（積荷時）_改良トンキロ法 排出原単位(l/t*km)</t>
    <rPh sb="0" eb="2">
      <t>クカン</t>
    </rPh>
    <rPh sb="4" eb="6">
      <t>ツミニ</t>
    </rPh>
    <rPh sb="6" eb="7">
      <t>ジ</t>
    </rPh>
    <rPh sb="9" eb="11">
      <t>カイリョウ</t>
    </rPh>
    <rPh sb="15" eb="16">
      <t>ホウ</t>
    </rPh>
    <rPh sb="17" eb="22">
      <t>ハイシュツゲンタンイ</t>
    </rPh>
    <phoneticPr fontId="1"/>
  </si>
  <si>
    <t>区間B（空荷時）_改良トンキロ法 排出原単位(l/t*km)</t>
    <rPh sb="0" eb="2">
      <t>クカン</t>
    </rPh>
    <rPh sb="4" eb="5">
      <t>カラ</t>
    </rPh>
    <rPh sb="5" eb="6">
      <t>ニ</t>
    </rPh>
    <rPh sb="6" eb="7">
      <t>ジ</t>
    </rPh>
    <rPh sb="9" eb="11">
      <t>カイリョウ</t>
    </rPh>
    <rPh sb="15" eb="16">
      <t>ホウ</t>
    </rPh>
    <rPh sb="17" eb="22">
      <t>ハイシュツゲンタンイ</t>
    </rPh>
    <phoneticPr fontId="1"/>
  </si>
  <si>
    <t>区間A排出量(kgCO2/BDt)</t>
    <rPh sb="0" eb="2">
      <t>クカン</t>
    </rPh>
    <rPh sb="3" eb="6">
      <t>ハイシュツリョウ</t>
    </rPh>
    <phoneticPr fontId="1"/>
  </si>
  <si>
    <t>区間B排出量(kgCO2/BDt)</t>
    <rPh sb="0" eb="2">
      <t>クカン</t>
    </rPh>
    <rPh sb="3" eb="6">
      <t>ハイシュツリョウ</t>
    </rPh>
    <phoneticPr fontId="1"/>
  </si>
  <si>
    <r>
      <t>伐採時排出量(kgCO</t>
    </r>
    <r>
      <rPr>
        <vertAlign val="subscript"/>
        <sz val="11"/>
        <color theme="1"/>
        <rFont val="游ゴシック"/>
        <family val="3"/>
        <charset val="128"/>
      </rPr>
      <t>2</t>
    </r>
    <r>
      <rPr>
        <sz val="11"/>
        <color theme="1"/>
        <rFont val="游ゴシック"/>
        <family val="2"/>
        <charset val="128"/>
        <scheme val="minor"/>
      </rPr>
      <t>/BDt)</t>
    </r>
    <phoneticPr fontId="1"/>
  </si>
  <si>
    <t>電気使用量(kWh)</t>
    <rPh sb="0" eb="5">
      <t>デンキシヨウリョウ</t>
    </rPh>
    <phoneticPr fontId="1"/>
  </si>
  <si>
    <t>更新履歴</t>
    <rPh sb="0" eb="4">
      <t>コウシンリレキ</t>
    </rPh>
    <phoneticPr fontId="1"/>
  </si>
  <si>
    <t>2022年8月3日 入力シートの単位、説明文を修正しました。</t>
    <rPh sb="4" eb="5">
      <t>ネン</t>
    </rPh>
    <rPh sb="6" eb="7">
      <t>ガツ</t>
    </rPh>
    <rPh sb="8" eb="9">
      <t>ニチ</t>
    </rPh>
    <rPh sb="10" eb="12">
      <t>ニュウリョク</t>
    </rPh>
    <rPh sb="16" eb="18">
      <t>タンイ</t>
    </rPh>
    <rPh sb="19" eb="22">
      <t>セツメイブン</t>
    </rPh>
    <rPh sb="23" eb="25">
      <t>シュウセイ</t>
    </rPh>
    <phoneticPr fontId="1"/>
  </si>
  <si>
    <t>上記と同じ期間における軽油使用量、フォークリフト等の機械の使用量も含む</t>
    <rPh sb="0" eb="2">
      <t>ジョウキ</t>
    </rPh>
    <rPh sb="3" eb="4">
      <t>オナ</t>
    </rPh>
    <rPh sb="5" eb="7">
      <t>キカン</t>
    </rPh>
    <rPh sb="11" eb="13">
      <t>ケイユ</t>
    </rPh>
    <rPh sb="13" eb="15">
      <t>シヨウ</t>
    </rPh>
    <rPh sb="15" eb="16">
      <t>リョウ</t>
    </rPh>
    <rPh sb="24" eb="25">
      <t>ナド</t>
    </rPh>
    <rPh sb="26" eb="28">
      <t>キカイ</t>
    </rPh>
    <rPh sb="29" eb="32">
      <t>シヨウリョウ</t>
    </rPh>
    <rPh sb="33" eb="34">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</si>
</sst>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Red]\(0.0\)"/>
    <numFmt numFmtId="178" formatCode="0.0%"/>
  </numFmts>
  <fonts count="9" x14ac:knownFonts="1">
    <font>
      <sz val="11"/>
      <color theme="1"/>
      <name val="游ゴシック"/>
      <family val="2"/>
      <charset val="128"/>
      <scheme val="minor"/>
    </font>
    <font>
      <sz val="6"/>
      <name val="游ゴシック"/>
      <family val="2"/>
      <charset val="128"/>
      <scheme val="minor"/>
    </font>
    <font>
      <vertAlign val="subscript"/>
      <sz val="11"/>
      <color theme="1"/>
      <name val="游ゴシック"/>
      <family val="3"/>
      <charset val="128"/>
    </font>
    <font>
      <vertAlign val="subscript"/>
      <sz val="11"/>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8"/>
      <color theme="1"/>
      <name val="游ゴシック"/>
      <family val="3"/>
      <charset val="128"/>
      <scheme val="minor"/>
    </font>
    <font>
      <sz val="8"/>
      <color theme="1"/>
      <name val="游ゴシック"/>
      <family val="3"/>
      <charset val="128"/>
      <scheme val="minor"/>
    </font>
  </fonts>
  <fills count="2">
    <fill>
      <patternFill patternType="none"/>
    </fill>
    <fill>
      <patternFill patternType="gray125"/>
    </fill>
  </fills>
  <borders count="61">
    <border>
      <left/>
      <right/>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thin">
        <color auto="1"/>
      </left>
      <right/>
      <top style="thin">
        <color auto="1"/>
      </top>
      <bottom/>
      <diagonal/>
    </border>
    <border>
      <left/>
      <right/>
      <top style="thin">
        <color auto="1"/>
      </top>
      <bottom/>
      <diagonal/>
    </border>
    <border>
      <left style="double">
        <color auto="1"/>
      </left>
      <right style="double">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double">
        <color auto="1"/>
      </left>
      <right style="double">
        <color auto="1"/>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double">
        <color auto="1"/>
      </top>
      <bottom style="double">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double">
        <color auto="1"/>
      </left>
      <right style="double">
        <color auto="1"/>
      </right>
      <top style="dashed">
        <color auto="1"/>
      </top>
      <bottom style="dashed">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dashed">
        <color auto="1"/>
      </top>
      <bottom style="dashed">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medium">
        <color auto="1"/>
      </bottom>
      <diagonal/>
    </border>
    <border>
      <left style="thin">
        <color auto="1"/>
      </left>
      <right/>
      <top style="double">
        <color auto="1"/>
      </top>
      <bottom style="medium">
        <color auto="1"/>
      </bottom>
      <diagonal/>
    </border>
    <border>
      <left style="double">
        <color auto="1"/>
      </left>
      <right style="double">
        <color auto="1"/>
      </right>
      <top style="double">
        <color auto="1"/>
      </top>
      <bottom/>
      <diagonal/>
    </border>
    <border>
      <left style="double">
        <color auto="1"/>
      </left>
      <right style="double">
        <color auto="1"/>
      </right>
      <top style="medium">
        <color auto="1"/>
      </top>
      <bottom style="medium">
        <color auto="1"/>
      </bottom>
      <diagonal/>
    </border>
    <border>
      <left style="double">
        <color auto="1"/>
      </left>
      <right style="double">
        <color auto="1"/>
      </right>
      <top style="medium">
        <color auto="1"/>
      </top>
      <bottom style="thin">
        <color auto="1"/>
      </bottom>
      <diagonal/>
    </border>
    <border>
      <left style="double">
        <color auto="1"/>
      </left>
      <right style="double">
        <color auto="1"/>
      </right>
      <top style="thin">
        <color auto="1"/>
      </top>
      <bottom style="dashed">
        <color auto="1"/>
      </bottom>
      <diagonal/>
    </border>
    <border>
      <left style="double">
        <color auto="1"/>
      </left>
      <right style="double">
        <color auto="1"/>
      </right>
      <top style="dashed">
        <color auto="1"/>
      </top>
      <bottom style="medium">
        <color auto="1"/>
      </bottom>
      <diagonal/>
    </border>
    <border>
      <left style="double">
        <color auto="1"/>
      </left>
      <right style="double">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double">
        <color auto="1"/>
      </right>
      <top style="medium">
        <color auto="1"/>
      </top>
      <bottom/>
      <diagonal/>
    </border>
  </borders>
  <cellStyleXfs count="1">
    <xf numFmtId="0" fontId="0" fillId="0" borderId="0">
      <alignment vertical="center"/>
    </xf>
  </cellStyleXfs>
  <cellXfs count="89">
    <xf numFmtId="0" fontId="0" fillId="0" borderId="0" xfId="0">
      <alignment vertical="center"/>
    </xf>
    <xf numFmtId="176" fontId="0" fillId="0" borderId="0" xfId="0" applyNumberForma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Border="1">
      <alignment vertical="center"/>
    </xf>
    <xf numFmtId="0" fontId="0" fillId="0" borderId="12"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7" xfId="0" applyFill="1" applyBorder="1">
      <alignment vertical="center"/>
    </xf>
    <xf numFmtId="0" fontId="0" fillId="0" borderId="23" xfId="0" applyBorder="1">
      <alignment vertical="center"/>
    </xf>
    <xf numFmtId="0" fontId="0" fillId="0" borderId="28" xfId="0" applyBorder="1">
      <alignment vertical="center"/>
    </xf>
    <xf numFmtId="0" fontId="0" fillId="0" borderId="29" xfId="0" applyBorder="1">
      <alignment vertical="center"/>
    </xf>
    <xf numFmtId="177" fontId="0" fillId="0" borderId="26" xfId="0" applyNumberFormat="1" applyBorder="1">
      <alignment vertical="center"/>
    </xf>
    <xf numFmtId="177" fontId="0" fillId="0" borderId="33" xfId="0" applyNumberFormat="1" applyBorder="1">
      <alignment vertical="center"/>
    </xf>
    <xf numFmtId="0" fontId="0" fillId="0" borderId="34" xfId="0" applyBorder="1">
      <alignment vertical="center"/>
    </xf>
    <xf numFmtId="177" fontId="0" fillId="0" borderId="34" xfId="0" applyNumberFormat="1" applyBorder="1">
      <alignment vertical="center"/>
    </xf>
    <xf numFmtId="0" fontId="0" fillId="0" borderId="35" xfId="0" applyBorder="1">
      <alignment vertical="center"/>
    </xf>
    <xf numFmtId="177" fontId="0" fillId="0" borderId="35" xfId="0" applyNumberFormat="1" applyBorder="1">
      <alignment vertical="center"/>
    </xf>
    <xf numFmtId="0" fontId="0" fillId="0" borderId="36" xfId="0" applyBorder="1" applyAlignment="1">
      <alignment horizontal="center" vertical="center"/>
    </xf>
    <xf numFmtId="0" fontId="0" fillId="0" borderId="39" xfId="0" applyBorder="1">
      <alignment vertical="center"/>
    </xf>
    <xf numFmtId="0" fontId="4" fillId="0" borderId="0" xfId="0" applyFont="1">
      <alignment vertical="center"/>
    </xf>
    <xf numFmtId="0" fontId="0" fillId="0" borderId="0" xfId="0" applyAlignment="1">
      <alignment vertical="center" wrapText="1"/>
    </xf>
    <xf numFmtId="0" fontId="0" fillId="0" borderId="24" xfId="0" applyBorder="1" applyAlignment="1">
      <alignment horizontal="center" vertical="center"/>
    </xf>
    <xf numFmtId="178" fontId="0" fillId="0" borderId="25" xfId="0" applyNumberFormat="1" applyFill="1" applyBorder="1" applyAlignment="1">
      <alignment horizontal="center" vertical="center"/>
    </xf>
    <xf numFmtId="0" fontId="0" fillId="0" borderId="40" xfId="0" applyBorder="1">
      <alignment vertical="center"/>
    </xf>
    <xf numFmtId="178" fontId="0" fillId="0" borderId="31" xfId="0" applyNumberFormat="1" applyBorder="1">
      <alignment vertical="center"/>
    </xf>
    <xf numFmtId="177" fontId="0" fillId="0" borderId="16" xfId="0" applyNumberFormat="1" applyBorder="1">
      <alignment vertical="center"/>
    </xf>
    <xf numFmtId="178" fontId="0" fillId="0" borderId="41" xfId="0" applyNumberFormat="1" applyBorder="1">
      <alignment vertical="center"/>
    </xf>
    <xf numFmtId="0" fontId="0" fillId="0" borderId="42" xfId="0" applyBorder="1">
      <alignment vertical="center"/>
    </xf>
    <xf numFmtId="178" fontId="0" fillId="0" borderId="32" xfId="0" applyNumberFormat="1" applyBorder="1">
      <alignment vertical="center"/>
    </xf>
    <xf numFmtId="177" fontId="0" fillId="0" borderId="30" xfId="0" applyNumberFormat="1" applyBorder="1">
      <alignment vertical="center"/>
    </xf>
    <xf numFmtId="178" fontId="0" fillId="0" borderId="43" xfId="0" applyNumberFormat="1" applyBorder="1">
      <alignment vertical="center"/>
    </xf>
    <xf numFmtId="0" fontId="6" fillId="0" borderId="0" xfId="0" applyFont="1" applyBorder="1">
      <alignment vertical="center"/>
    </xf>
    <xf numFmtId="177" fontId="0" fillId="0" borderId="47" xfId="0" applyNumberFormat="1" applyBorder="1">
      <alignment vertical="center"/>
    </xf>
    <xf numFmtId="177" fontId="0" fillId="0" borderId="48" xfId="0" applyNumberFormat="1" applyBorder="1">
      <alignment vertical="center"/>
    </xf>
    <xf numFmtId="0" fontId="0" fillId="0" borderId="50" xfId="0" applyBorder="1" applyAlignment="1">
      <alignment horizontal="center" vertical="center"/>
    </xf>
    <xf numFmtId="177" fontId="0" fillId="0" borderId="53" xfId="0" applyNumberFormat="1" applyBorder="1">
      <alignment vertical="center"/>
    </xf>
    <xf numFmtId="177" fontId="0" fillId="0" borderId="54" xfId="0" applyNumberFormat="1" applyBorder="1">
      <alignment vertical="center"/>
    </xf>
    <xf numFmtId="0" fontId="4" fillId="0" borderId="23" xfId="0" applyFont="1" applyBorder="1">
      <alignment vertical="center"/>
    </xf>
    <xf numFmtId="0" fontId="4" fillId="0" borderId="24" xfId="0" applyFont="1" applyBorder="1">
      <alignment vertical="center"/>
    </xf>
    <xf numFmtId="177" fontId="4" fillId="0" borderId="24" xfId="0" applyNumberFormat="1" applyFont="1" applyBorder="1">
      <alignment vertical="center"/>
    </xf>
    <xf numFmtId="177" fontId="4" fillId="0" borderId="45" xfId="0" applyNumberFormat="1" applyFont="1" applyBorder="1">
      <alignment vertical="center"/>
    </xf>
    <xf numFmtId="177" fontId="4" fillId="0" borderId="51" xfId="0" applyNumberFormat="1" applyFont="1" applyBorder="1">
      <alignment vertical="center"/>
    </xf>
    <xf numFmtId="0" fontId="4" fillId="0" borderId="27" xfId="0" applyFont="1" applyBorder="1">
      <alignment vertical="center"/>
    </xf>
    <xf numFmtId="0" fontId="4" fillId="0" borderId="33" xfId="0" applyFont="1" applyBorder="1">
      <alignment vertical="center"/>
    </xf>
    <xf numFmtId="177" fontId="4" fillId="0" borderId="33" xfId="0" applyNumberFormat="1" applyFont="1" applyBorder="1">
      <alignment vertical="center"/>
    </xf>
    <xf numFmtId="177" fontId="4" fillId="0" borderId="46" xfId="0" applyNumberFormat="1" applyFont="1" applyBorder="1">
      <alignment vertical="center"/>
    </xf>
    <xf numFmtId="177" fontId="4" fillId="0" borderId="52" xfId="0" applyNumberFormat="1" applyFont="1" applyBorder="1">
      <alignment vertical="center"/>
    </xf>
    <xf numFmtId="0" fontId="4" fillId="0" borderId="36" xfId="0" applyFont="1" applyBorder="1">
      <alignment vertical="center"/>
    </xf>
    <xf numFmtId="177" fontId="4" fillId="0" borderId="36" xfId="0" applyNumberFormat="1" applyFont="1" applyBorder="1">
      <alignment vertical="center"/>
    </xf>
    <xf numFmtId="177" fontId="4" fillId="0" borderId="44" xfId="0" applyNumberFormat="1" applyFont="1" applyBorder="1">
      <alignment vertical="center"/>
    </xf>
    <xf numFmtId="177" fontId="4" fillId="0" borderId="55" xfId="0" applyNumberFormat="1" applyFont="1" applyBorder="1">
      <alignment vertical="center"/>
    </xf>
    <xf numFmtId="0" fontId="4" fillId="0" borderId="37" xfId="0" applyFont="1" applyBorder="1">
      <alignment vertical="center"/>
    </xf>
    <xf numFmtId="0" fontId="4" fillId="0" borderId="38" xfId="0" applyFont="1" applyBorder="1">
      <alignment vertical="center"/>
    </xf>
    <xf numFmtId="177" fontId="4" fillId="0" borderId="38" xfId="0" applyNumberFormat="1" applyFont="1" applyBorder="1">
      <alignment vertical="center"/>
    </xf>
    <xf numFmtId="177" fontId="4" fillId="0" borderId="49" xfId="0" applyNumberFormat="1" applyFont="1" applyBorder="1">
      <alignment vertical="center"/>
    </xf>
    <xf numFmtId="177" fontId="4" fillId="0" borderId="19" xfId="0" applyNumberFormat="1" applyFont="1" applyBorder="1">
      <alignment vertical="center"/>
    </xf>
    <xf numFmtId="0" fontId="7" fillId="0" borderId="0" xfId="0" applyFont="1" applyAlignment="1">
      <alignment horizontal="center" vertical="center"/>
    </xf>
    <xf numFmtId="0" fontId="5" fillId="0" borderId="11" xfId="0" applyFont="1" applyBorder="1">
      <alignment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56" xfId="0" applyFont="1" applyBorder="1" applyAlignment="1">
      <alignment horizontal="center" vertical="center"/>
    </xf>
    <xf numFmtId="0" fontId="5" fillId="0" borderId="57" xfId="0" applyFont="1" applyBorder="1">
      <alignment vertical="center"/>
    </xf>
    <xf numFmtId="0" fontId="5" fillId="0" borderId="17" xfId="0" applyFont="1" applyBorder="1">
      <alignment vertical="center"/>
    </xf>
    <xf numFmtId="0" fontId="5" fillId="0" borderId="16" xfId="0" applyFont="1" applyBorder="1">
      <alignment vertical="center"/>
    </xf>
    <xf numFmtId="0" fontId="0" fillId="0" borderId="60" xfId="0"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8" fillId="0" borderId="16" xfId="0" applyFont="1" applyBorder="1" applyAlignment="1">
      <alignment horizontal="left" vertical="top" wrapText="1"/>
    </xf>
    <xf numFmtId="0" fontId="8" fillId="0" borderId="16" xfId="0" applyFont="1" applyBorder="1" applyAlignment="1">
      <alignment horizontal="left" vertical="top"/>
    </xf>
    <xf numFmtId="0" fontId="8" fillId="0" borderId="17" xfId="0" applyFont="1" applyBorder="1" applyAlignment="1">
      <alignment horizontal="left" vertical="top"/>
    </xf>
    <xf numFmtId="0" fontId="0" fillId="0" borderId="0" xfId="0"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発電効率を考慮した</a:t>
            </a:r>
            <a:r>
              <a:rPr lang="en-US" altLang="ja-JP"/>
              <a:t>GHG</a:t>
            </a:r>
            <a:r>
              <a:rPr lang="ja-JP" altLang="en-US"/>
              <a:t>排出量</a:t>
            </a:r>
            <a:r>
              <a:rPr lang="ja-JP" altLang="en-US" baseline="0"/>
              <a:t> </a:t>
            </a:r>
            <a:r>
              <a:rPr lang="ja-JP" altLang="en-US"/>
              <a:t>試算値（</a:t>
            </a:r>
            <a:r>
              <a:rPr lang="en-US" altLang="ja-JP"/>
              <a:t>gCO</a:t>
            </a:r>
            <a:r>
              <a:rPr lang="en-US" altLang="ja-JP" baseline="-25000"/>
              <a:t>2</a:t>
            </a:r>
            <a:r>
              <a:rPr lang="en-US" altLang="ja-JP"/>
              <a:t>/</a:t>
            </a:r>
            <a:r>
              <a:rPr lang="ja-JP" altLang="en-US"/>
              <a:t>電気</a:t>
            </a:r>
            <a:r>
              <a:rPr lang="en-US" altLang="ja-JP"/>
              <a:t>MJ</a:t>
            </a:r>
            <a:r>
              <a:rPr lang="ja-JP" altLang="en-US"/>
              <a:t>）</a:t>
            </a:r>
          </a:p>
        </c:rich>
      </c:tx>
      <c:layout>
        <c:manualLayout>
          <c:xMode val="edge"/>
          <c:yMode val="edge"/>
          <c:x val="0.22741810046473324"/>
          <c:y val="5.34213032168983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5541615526867708E-2"/>
          <c:y val="0.27284930618030845"/>
          <c:w val="0.92989682030090681"/>
          <c:h val="0.41948815450955196"/>
        </c:manualLayout>
      </c:layout>
      <c:barChart>
        <c:barDir val="bar"/>
        <c:grouping val="stacked"/>
        <c:varyColors val="0"/>
        <c:ser>
          <c:idx val="4"/>
          <c:order val="0"/>
          <c:tx>
            <c:strRef>
              <c:f>結果!$B$4</c:f>
              <c:strCache>
                <c:ptCount val="1"/>
                <c:pt idx="0">
                  <c:v>伐採段階</c:v>
                </c:pt>
              </c:strCache>
            </c:strRef>
          </c:tx>
          <c:spPr>
            <a:solidFill>
              <a:schemeClr val="accent6"/>
            </a:solidFill>
            <a:ln>
              <a:noFill/>
            </a:ln>
            <a:effectLst/>
          </c:spPr>
          <c:invertIfNegative val="0"/>
          <c:cat>
            <c:strRef>
              <c:f>結果!$G$3</c:f>
              <c:strCache>
                <c:ptCount val="1"/>
                <c:pt idx="0">
                  <c:v>排出量(gCO2/電気MJ)</c:v>
                </c:pt>
              </c:strCache>
            </c:strRef>
          </c:cat>
          <c:val>
            <c:numRef>
              <c:f>結果!$G$4</c:f>
              <c:numCache>
                <c:formatCode>0.0_);[Red]\(0.0\)</c:formatCode>
                <c:ptCount val="1"/>
                <c:pt idx="0">
                  <c:v>8.2786069651741307</c:v>
                </c:pt>
              </c:numCache>
            </c:numRef>
          </c:val>
          <c:extLst>
            <c:ext xmlns:c16="http://schemas.microsoft.com/office/drawing/2014/chart" uri="{C3380CC4-5D6E-409C-BE32-E72D297353CC}">
              <c16:uniqueId val="{00000004-E209-43EB-9E2C-7EDB4F89041F}"/>
            </c:ext>
          </c:extLst>
        </c:ser>
        <c:ser>
          <c:idx val="5"/>
          <c:order val="1"/>
          <c:tx>
            <c:strRef>
              <c:f>結果!$B$5</c:f>
              <c:strCache>
                <c:ptCount val="1"/>
                <c:pt idx="0">
                  <c:v>輸送段階</c:v>
                </c:pt>
              </c:strCache>
            </c:strRef>
          </c:tx>
          <c:spPr>
            <a:solidFill>
              <a:schemeClr val="accent1"/>
            </a:solidFill>
            <a:ln>
              <a:noFill/>
            </a:ln>
            <a:effectLst/>
          </c:spPr>
          <c:invertIfNegative val="0"/>
          <c:cat>
            <c:strRef>
              <c:f>結果!$G$3</c:f>
              <c:strCache>
                <c:ptCount val="1"/>
                <c:pt idx="0">
                  <c:v>排出量(gCO2/電気MJ)</c:v>
                </c:pt>
              </c:strCache>
            </c:strRef>
          </c:cat>
          <c:val>
            <c:numRef>
              <c:f>結果!$G$5</c:f>
              <c:numCache>
                <c:formatCode>0.0_);[Red]\(0.0\)</c:formatCode>
                <c:ptCount val="1"/>
                <c:pt idx="0">
                  <c:v>15.989389727504726</c:v>
                </c:pt>
              </c:numCache>
            </c:numRef>
          </c:val>
          <c:extLst>
            <c:ext xmlns:c16="http://schemas.microsoft.com/office/drawing/2014/chart" uri="{C3380CC4-5D6E-409C-BE32-E72D297353CC}">
              <c16:uniqueId val="{00000005-E209-43EB-9E2C-7EDB4F89041F}"/>
            </c:ext>
          </c:extLst>
        </c:ser>
        <c:ser>
          <c:idx val="6"/>
          <c:order val="2"/>
          <c:tx>
            <c:strRef>
              <c:f>結果!$B$8</c:f>
              <c:strCache>
                <c:ptCount val="1"/>
                <c:pt idx="0">
                  <c:v>加工段階</c:v>
                </c:pt>
              </c:strCache>
            </c:strRef>
          </c:tx>
          <c:spPr>
            <a:solidFill>
              <a:schemeClr val="accent4"/>
            </a:solidFill>
            <a:ln>
              <a:noFill/>
            </a:ln>
            <a:effectLst/>
          </c:spPr>
          <c:invertIfNegative val="0"/>
          <c:cat>
            <c:strRef>
              <c:f>結果!$G$3</c:f>
              <c:strCache>
                <c:ptCount val="1"/>
                <c:pt idx="0">
                  <c:v>排出量(gCO2/電気MJ)</c:v>
                </c:pt>
              </c:strCache>
            </c:strRef>
          </c:cat>
          <c:val>
            <c:numRef>
              <c:f>結果!$G$8</c:f>
              <c:numCache>
                <c:formatCode>0.0_);[Red]\(0.0\)</c:formatCode>
                <c:ptCount val="1"/>
                <c:pt idx="0">
                  <c:v>3.8522852251374995</c:v>
                </c:pt>
              </c:numCache>
            </c:numRef>
          </c:val>
          <c:extLst>
            <c:ext xmlns:c16="http://schemas.microsoft.com/office/drawing/2014/chart" uri="{C3380CC4-5D6E-409C-BE32-E72D297353CC}">
              <c16:uniqueId val="{00000006-E209-43EB-9E2C-7EDB4F89041F}"/>
            </c:ext>
          </c:extLst>
        </c:ser>
        <c:ser>
          <c:idx val="7"/>
          <c:order val="3"/>
          <c:tx>
            <c:strRef>
              <c:f>結果!$B$11</c:f>
              <c:strCache>
                <c:ptCount val="1"/>
                <c:pt idx="0">
                  <c:v>利用段階</c:v>
                </c:pt>
              </c:strCache>
            </c:strRef>
          </c:tx>
          <c:spPr>
            <a:solidFill>
              <a:srgbClr val="FF0000"/>
            </a:solidFill>
            <a:ln>
              <a:noFill/>
            </a:ln>
            <a:effectLst/>
          </c:spPr>
          <c:invertIfNegative val="0"/>
          <c:cat>
            <c:strRef>
              <c:f>結果!$G$3</c:f>
              <c:strCache>
                <c:ptCount val="1"/>
                <c:pt idx="0">
                  <c:v>排出量(gCO2/電気MJ)</c:v>
                </c:pt>
              </c:strCache>
            </c:strRef>
          </c:cat>
          <c:val>
            <c:numRef>
              <c:f>結果!$G$11</c:f>
              <c:numCache>
                <c:formatCode>0.0_);[Red]\(0.0\)</c:formatCode>
                <c:ptCount val="1"/>
                <c:pt idx="0">
                  <c:v>1.4424426439232407</c:v>
                </c:pt>
              </c:numCache>
            </c:numRef>
          </c:val>
          <c:extLst>
            <c:ext xmlns:c16="http://schemas.microsoft.com/office/drawing/2014/chart" uri="{C3380CC4-5D6E-409C-BE32-E72D297353CC}">
              <c16:uniqueId val="{00000007-E209-43EB-9E2C-7EDB4F89041F}"/>
            </c:ext>
          </c:extLst>
        </c:ser>
        <c:dLbls>
          <c:showLegendKey val="0"/>
          <c:showVal val="0"/>
          <c:showCatName val="0"/>
          <c:showSerName val="0"/>
          <c:showPercent val="0"/>
          <c:showBubbleSize val="0"/>
        </c:dLbls>
        <c:gapWidth val="150"/>
        <c:overlap val="100"/>
        <c:axId val="669485968"/>
        <c:axId val="669483408"/>
      </c:barChart>
      <c:catAx>
        <c:axId val="669485968"/>
        <c:scaling>
          <c:orientation val="minMax"/>
        </c:scaling>
        <c:delete val="1"/>
        <c:axPos val="l"/>
        <c:numFmt formatCode="General" sourceLinked="1"/>
        <c:majorTickMark val="none"/>
        <c:minorTickMark val="none"/>
        <c:tickLblPos val="nextTo"/>
        <c:crossAx val="669483408"/>
        <c:crossesAt val="0"/>
        <c:auto val="1"/>
        <c:lblAlgn val="ctr"/>
        <c:lblOffset val="100"/>
        <c:noMultiLvlLbl val="0"/>
      </c:catAx>
      <c:valAx>
        <c:axId val="669483408"/>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0_);[Red]\(#,##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69485968"/>
        <c:crosses val="autoZero"/>
        <c:crossBetween val="between"/>
      </c:valAx>
      <c:spPr>
        <a:noFill/>
        <a:ln>
          <a:noFill/>
        </a:ln>
        <a:effectLst/>
      </c:spPr>
    </c:plotArea>
    <c:legend>
      <c:legendPos val="b"/>
      <c:layout>
        <c:manualLayout>
          <c:xMode val="edge"/>
          <c:yMode val="edge"/>
          <c:x val="0.24699525541313433"/>
          <c:y val="0.85041938324529265"/>
          <c:w val="0.30597017700756751"/>
          <c:h val="0.12700254462576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GHG</a:t>
            </a:r>
            <a:r>
              <a:rPr lang="ja-JP" altLang="en-US"/>
              <a:t>排出量の内訳</a:t>
            </a:r>
            <a:endParaRPr lang="en-US" alt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7594488188976376"/>
          <c:y val="0.19643518518518518"/>
          <c:w val="0.43699934383202105"/>
          <c:h val="0.72833223972003514"/>
        </c:manualLayout>
      </c:layout>
      <c:pieChart>
        <c:varyColors val="1"/>
        <c:ser>
          <c:idx val="0"/>
          <c:order val="0"/>
          <c:tx>
            <c:strRef>
              <c:f>結果!$J$3</c:f>
              <c:strCache>
                <c:ptCount val="1"/>
                <c:pt idx="0">
                  <c:v>排出量(gCO2/電気MJ)</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95E5-454F-AAF1-9CF2CE932F57}"/>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2-95E5-454F-AAF1-9CF2CE932F57}"/>
              </c:ext>
            </c:extLst>
          </c:dPt>
          <c:dPt>
            <c:idx val="2"/>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3-95E5-454F-AAF1-9CF2CE932F57}"/>
              </c:ext>
            </c:extLst>
          </c:dPt>
          <c:dPt>
            <c:idx val="3"/>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04-95E5-454F-AAF1-9CF2CE932F57}"/>
              </c:ext>
            </c:extLst>
          </c:dPt>
          <c:dPt>
            <c:idx val="4"/>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5-95E5-454F-AAF1-9CF2CE932F57}"/>
              </c:ext>
            </c:extLst>
          </c:dPt>
          <c:dPt>
            <c:idx val="5"/>
            <c:bubble3D val="0"/>
            <c:spPr>
              <a:solidFill>
                <a:srgbClr val="FF0000"/>
              </a:solidFill>
              <a:ln w="19050">
                <a:solidFill>
                  <a:schemeClr val="lt1"/>
                </a:solidFill>
              </a:ln>
              <a:effectLst/>
            </c:spPr>
            <c:extLst>
              <c:ext xmlns:c16="http://schemas.microsoft.com/office/drawing/2014/chart" uri="{C3380CC4-5D6E-409C-BE32-E72D297353CC}">
                <c16:uniqueId val="{00000006-95E5-454F-AAF1-9CF2CE932F57}"/>
              </c:ext>
            </c:extLst>
          </c:dPt>
          <c:cat>
            <c:strRef>
              <c:f>結果!$I$4:$I$9</c:f>
              <c:strCache>
                <c:ptCount val="6"/>
                <c:pt idx="0">
                  <c:v>伐採段階</c:v>
                </c:pt>
                <c:pt idx="1">
                  <c:v>輸送段階区間A</c:v>
                </c:pt>
                <c:pt idx="2">
                  <c:v>輸送段階区間B</c:v>
                </c:pt>
                <c:pt idx="3">
                  <c:v>加工段階（電気）</c:v>
                </c:pt>
                <c:pt idx="4">
                  <c:v>加工段階（軽油）</c:v>
                </c:pt>
                <c:pt idx="5">
                  <c:v>利用段階</c:v>
                </c:pt>
              </c:strCache>
            </c:strRef>
          </c:cat>
          <c:val>
            <c:numRef>
              <c:f>結果!$J$4:$J$9</c:f>
              <c:numCache>
                <c:formatCode>0.0_);[Red]\(0.0\)</c:formatCode>
                <c:ptCount val="6"/>
                <c:pt idx="0">
                  <c:v>8.2786069651741307</c:v>
                </c:pt>
                <c:pt idx="1">
                  <c:v>4.1830502206531257</c:v>
                </c:pt>
                <c:pt idx="2">
                  <c:v>11.8063395068516</c:v>
                </c:pt>
                <c:pt idx="3">
                  <c:v>2.847678247560725</c:v>
                </c:pt>
                <c:pt idx="4">
                  <c:v>1.0046069775767743</c:v>
                </c:pt>
                <c:pt idx="5">
                  <c:v>1.4424426439232407</c:v>
                </c:pt>
              </c:numCache>
            </c:numRef>
          </c:val>
          <c:extLst>
            <c:ext xmlns:c16="http://schemas.microsoft.com/office/drawing/2014/chart" uri="{C3380CC4-5D6E-409C-BE32-E72D297353CC}">
              <c16:uniqueId val="{00000000-95E5-454F-AAF1-9CF2CE932F5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421393263342082"/>
          <c:y val="0.1423600174978128"/>
          <c:w val="0.25461001749781276"/>
          <c:h val="0.815973315835520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345972</xdr:colOff>
      <xdr:row>15</xdr:row>
      <xdr:rowOff>10886</xdr:rowOff>
    </xdr:from>
    <xdr:to>
      <xdr:col>8</xdr:col>
      <xdr:colOff>213552</xdr:colOff>
      <xdr:row>22</xdr:row>
      <xdr:rowOff>98164</xdr:rowOff>
    </xdr:to>
    <xdr:graphicFrame macro="">
      <xdr:nvGraphicFramePr>
        <xdr:cNvPr id="8" name="グラフ 7">
          <a:extLst>
            <a:ext uri="{FF2B5EF4-FFF2-40B4-BE49-F238E27FC236}">
              <a16:creationId xmlns:a16="http://schemas.microsoft.com/office/drawing/2014/main" id="{4B775C88-587C-1947-F6A5-8DA9FA21B9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478972</xdr:colOff>
      <xdr:row>23</xdr:row>
      <xdr:rowOff>141514</xdr:rowOff>
    </xdr:from>
    <xdr:to>
      <xdr:col>5</xdr:col>
      <xdr:colOff>2046515</xdr:colOff>
      <xdr:row>35</xdr:row>
      <xdr:rowOff>141514</xdr:rowOff>
    </xdr:to>
    <xdr:graphicFrame macro="">
      <xdr:nvGraphicFramePr>
        <xdr:cNvPr id="10" name="グラフ 9">
          <a:extLst>
            <a:ext uri="{FF2B5EF4-FFF2-40B4-BE49-F238E27FC236}">
              <a16:creationId xmlns:a16="http://schemas.microsoft.com/office/drawing/2014/main" id="{A492E31A-D87A-0F97-253C-25F428F507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BF691-5196-49E8-9FAC-9A977FC3E456}">
  <sheetPr>
    <tabColor theme="1"/>
  </sheetPr>
  <dimension ref="A1:A22"/>
  <sheetViews>
    <sheetView tabSelected="1" view="pageBreakPreview" zoomScale="85" zoomScaleNormal="55" zoomScaleSheetLayoutView="85" workbookViewId="0"/>
  </sheetViews>
  <sheetFormatPr defaultRowHeight="18" x14ac:dyDescent="0.55000000000000004"/>
  <cols>
    <col min="1" max="1" width="124.9140625" customWidth="1"/>
  </cols>
  <sheetData>
    <row r="1" spans="1:1" ht="63.65" customHeight="1" x14ac:dyDescent="0.55000000000000004">
      <c r="A1" s="67" t="s">
        <v>88</v>
      </c>
    </row>
    <row r="2" spans="1:1" ht="18" customHeight="1" x14ac:dyDescent="0.55000000000000004"/>
    <row r="3" spans="1:1" x14ac:dyDescent="0.55000000000000004">
      <c r="A3" s="30" t="s">
        <v>77</v>
      </c>
    </row>
    <row r="4" spans="1:1" ht="63" customHeight="1" x14ac:dyDescent="0.55000000000000004">
      <c r="A4" s="31" t="s">
        <v>99</v>
      </c>
    </row>
    <row r="5" spans="1:1" ht="20.399999999999999" customHeight="1" x14ac:dyDescent="0.55000000000000004">
      <c r="A5" s="31"/>
    </row>
    <row r="6" spans="1:1" x14ac:dyDescent="0.55000000000000004">
      <c r="A6" s="30" t="s">
        <v>74</v>
      </c>
    </row>
    <row r="7" spans="1:1" ht="25.25" customHeight="1" x14ac:dyDescent="0.55000000000000004">
      <c r="A7" t="s">
        <v>75</v>
      </c>
    </row>
    <row r="8" spans="1:1" ht="25.25" customHeight="1" x14ac:dyDescent="0.55000000000000004">
      <c r="A8" t="s">
        <v>79</v>
      </c>
    </row>
    <row r="9" spans="1:1" ht="25.25" customHeight="1" x14ac:dyDescent="0.55000000000000004">
      <c r="A9" t="s">
        <v>80</v>
      </c>
    </row>
    <row r="10" spans="1:1" ht="18" customHeight="1" x14ac:dyDescent="0.55000000000000004"/>
    <row r="11" spans="1:1" x14ac:dyDescent="0.55000000000000004">
      <c r="A11" s="30" t="s">
        <v>73</v>
      </c>
    </row>
    <row r="12" spans="1:1" ht="45" customHeight="1" x14ac:dyDescent="0.55000000000000004">
      <c r="A12" s="31" t="s">
        <v>81</v>
      </c>
    </row>
    <row r="13" spans="1:1" ht="36" x14ac:dyDescent="0.55000000000000004">
      <c r="A13" s="31" t="s">
        <v>84</v>
      </c>
    </row>
    <row r="14" spans="1:1" ht="27" customHeight="1" x14ac:dyDescent="0.55000000000000004">
      <c r="A14" t="s">
        <v>82</v>
      </c>
    </row>
    <row r="15" spans="1:1" ht="28.75" customHeight="1" x14ac:dyDescent="0.55000000000000004">
      <c r="A15" s="31" t="s">
        <v>78</v>
      </c>
    </row>
    <row r="16" spans="1:1" ht="24" customHeight="1" x14ac:dyDescent="0.55000000000000004">
      <c r="A16" s="31"/>
    </row>
    <row r="17" spans="1:1" ht="33.65" customHeight="1" x14ac:dyDescent="0.55000000000000004">
      <c r="A17" s="31" t="s">
        <v>83</v>
      </c>
    </row>
    <row r="18" spans="1:1" ht="33.65" customHeight="1" x14ac:dyDescent="0.55000000000000004">
      <c r="A18" s="31" t="s">
        <v>100</v>
      </c>
    </row>
    <row r="19" spans="1:1" ht="44.4" customHeight="1" x14ac:dyDescent="0.55000000000000004">
      <c r="A19" s="31" t="s">
        <v>76</v>
      </c>
    </row>
    <row r="21" spans="1:1" x14ac:dyDescent="0.55000000000000004">
      <c r="A21" s="31" t="s">
        <v>119</v>
      </c>
    </row>
    <row r="22" spans="1:1" x14ac:dyDescent="0.55000000000000004">
      <c r="A22" s="31" t="s">
        <v>120</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5ED45-AAA2-4778-9F65-B6271585D827}">
  <sheetPr>
    <tabColor rgb="FFFF0000"/>
  </sheetPr>
  <dimension ref="A1:F20"/>
  <sheetViews>
    <sheetView showFormulas="1" zoomScale="70" zoomScaleNormal="70" zoomScaleSheetLayoutView="70" workbookViewId="0">
      <selection activeCell="E2" sqref="E2"/>
    </sheetView>
  </sheetViews>
  <sheetFormatPr defaultRowHeight="18" x14ac:dyDescent="0.55000000000000004"/>
  <cols>
    <col min="1" max="1" width="3.5" bestFit="1" customWidth="1"/>
    <col min="2" max="2" width="16.5" customWidth="1"/>
    <col min="3" max="3" width="11.4140625" bestFit="1" customWidth="1"/>
    <col min="4" max="4" width="10.83203125" bestFit="1" customWidth="1"/>
    <col min="5" max="5" width="6.9140625" bestFit="1" customWidth="1"/>
    <col min="6" max="6" width="55.9140625" bestFit="1" customWidth="1"/>
  </cols>
  <sheetData>
    <row r="1" spans="1:6" ht="18.5" thickTop="1" x14ac:dyDescent="0.55000000000000004">
      <c r="A1" s="73" t="s">
        <v>101</v>
      </c>
      <c r="B1" s="70" t="s">
        <v>28</v>
      </c>
      <c r="C1" s="78" t="s">
        <v>1</v>
      </c>
      <c r="D1" s="79"/>
      <c r="E1" s="71" t="s">
        <v>46</v>
      </c>
      <c r="F1" s="72" t="s">
        <v>0</v>
      </c>
    </row>
    <row r="2" spans="1:6" x14ac:dyDescent="0.55000000000000004">
      <c r="A2" s="74">
        <v>1</v>
      </c>
      <c r="B2" s="4" t="s">
        <v>39</v>
      </c>
      <c r="C2" s="4" t="s">
        <v>40</v>
      </c>
      <c r="D2" s="5"/>
      <c r="E2" s="6">
        <v>4</v>
      </c>
      <c r="F2" s="7" t="s">
        <v>41</v>
      </c>
    </row>
    <row r="3" spans="1:6" x14ac:dyDescent="0.55000000000000004">
      <c r="A3" s="75">
        <v>2</v>
      </c>
      <c r="B3" s="8"/>
      <c r="C3" s="8" t="s">
        <v>42</v>
      </c>
      <c r="D3" s="9"/>
      <c r="E3" s="10">
        <v>0.5</v>
      </c>
      <c r="F3" s="11" t="s">
        <v>89</v>
      </c>
    </row>
    <row r="4" spans="1:6" x14ac:dyDescent="0.55000000000000004">
      <c r="A4" s="74">
        <v>3</v>
      </c>
      <c r="B4" s="4" t="s">
        <v>27</v>
      </c>
      <c r="C4" s="82" t="s">
        <v>50</v>
      </c>
      <c r="D4" s="5" t="s">
        <v>85</v>
      </c>
      <c r="E4" s="2">
        <v>30</v>
      </c>
      <c r="F4" s="7" t="s">
        <v>110</v>
      </c>
    </row>
    <row r="5" spans="1:6" x14ac:dyDescent="0.55000000000000004">
      <c r="A5" s="76">
        <v>4</v>
      </c>
      <c r="B5" s="83" t="s">
        <v>94</v>
      </c>
      <c r="C5" s="80"/>
      <c r="D5" s="13" t="s">
        <v>47</v>
      </c>
      <c r="E5" s="2">
        <v>10</v>
      </c>
      <c r="F5" s="14"/>
    </row>
    <row r="6" spans="1:6" x14ac:dyDescent="0.55000000000000004">
      <c r="A6" s="76">
        <v>5</v>
      </c>
      <c r="B6" s="84"/>
      <c r="C6" s="80"/>
      <c r="D6" s="13" t="s">
        <v>48</v>
      </c>
      <c r="E6" s="2">
        <v>0.8</v>
      </c>
      <c r="F6" s="14" t="s">
        <v>89</v>
      </c>
    </row>
    <row r="7" spans="1:6" x14ac:dyDescent="0.55000000000000004">
      <c r="A7" s="76">
        <v>6</v>
      </c>
      <c r="B7" s="84"/>
      <c r="C7" s="80"/>
      <c r="D7" s="13" t="s">
        <v>49</v>
      </c>
      <c r="E7" s="2">
        <v>0.5</v>
      </c>
      <c r="F7" s="14" t="s">
        <v>89</v>
      </c>
    </row>
    <row r="8" spans="1:6" x14ac:dyDescent="0.55000000000000004">
      <c r="A8" s="76">
        <v>7</v>
      </c>
      <c r="B8" s="84"/>
      <c r="C8" s="15" t="s">
        <v>29</v>
      </c>
      <c r="D8" s="16"/>
      <c r="E8" s="17">
        <v>1</v>
      </c>
      <c r="F8" s="29" t="s">
        <v>30</v>
      </c>
    </row>
    <row r="9" spans="1:6" x14ac:dyDescent="0.55000000000000004">
      <c r="A9" s="76">
        <v>8</v>
      </c>
      <c r="B9" s="84"/>
      <c r="C9" s="80" t="s">
        <v>51</v>
      </c>
      <c r="D9" s="13" t="s">
        <v>86</v>
      </c>
      <c r="E9" s="2">
        <v>50</v>
      </c>
      <c r="F9" s="7" t="s">
        <v>110</v>
      </c>
    </row>
    <row r="10" spans="1:6" x14ac:dyDescent="0.55000000000000004">
      <c r="A10" s="76">
        <v>9</v>
      </c>
      <c r="B10" s="84"/>
      <c r="C10" s="80"/>
      <c r="D10" s="13" t="s">
        <v>47</v>
      </c>
      <c r="E10" s="2">
        <v>5</v>
      </c>
      <c r="F10" s="14"/>
    </row>
    <row r="11" spans="1:6" x14ac:dyDescent="0.55000000000000004">
      <c r="A11" s="76">
        <v>10</v>
      </c>
      <c r="B11" s="84"/>
      <c r="C11" s="80"/>
      <c r="D11" s="13" t="s">
        <v>48</v>
      </c>
      <c r="E11" s="2">
        <v>0.6</v>
      </c>
      <c r="F11" s="14" t="s">
        <v>89</v>
      </c>
    </row>
    <row r="12" spans="1:6" x14ac:dyDescent="0.55000000000000004">
      <c r="A12" s="76">
        <v>11</v>
      </c>
      <c r="B12" s="85"/>
      <c r="C12" s="81"/>
      <c r="D12" s="13" t="s">
        <v>49</v>
      </c>
      <c r="E12" s="10">
        <v>0.4</v>
      </c>
      <c r="F12" s="11" t="s">
        <v>89</v>
      </c>
    </row>
    <row r="13" spans="1:6" x14ac:dyDescent="0.55000000000000004">
      <c r="A13" s="74">
        <v>12</v>
      </c>
      <c r="B13" s="4" t="s">
        <v>10</v>
      </c>
      <c r="C13" s="4" t="s">
        <v>13</v>
      </c>
      <c r="D13" s="5"/>
      <c r="E13" s="6">
        <v>0.5</v>
      </c>
      <c r="F13" s="7" t="s">
        <v>89</v>
      </c>
    </row>
    <row r="14" spans="1:6" x14ac:dyDescent="0.55000000000000004">
      <c r="A14" s="76">
        <v>13</v>
      </c>
      <c r="B14" s="12"/>
      <c r="C14" s="68" t="s">
        <v>90</v>
      </c>
      <c r="D14" s="42"/>
      <c r="E14" s="2">
        <v>4699</v>
      </c>
      <c r="F14" s="14" t="s">
        <v>92</v>
      </c>
    </row>
    <row r="15" spans="1:6" x14ac:dyDescent="0.55000000000000004">
      <c r="A15" s="76">
        <v>14</v>
      </c>
      <c r="B15" s="12"/>
      <c r="C15" s="68" t="s">
        <v>118</v>
      </c>
      <c r="D15" s="42"/>
      <c r="E15" s="2">
        <v>51952</v>
      </c>
      <c r="F15" s="14" t="s">
        <v>93</v>
      </c>
    </row>
    <row r="16" spans="1:6" x14ac:dyDescent="0.55000000000000004">
      <c r="A16" s="76">
        <v>15</v>
      </c>
      <c r="B16" s="12"/>
      <c r="C16" s="68" t="s">
        <v>91</v>
      </c>
      <c r="D16" s="42"/>
      <c r="E16" s="2">
        <v>3218</v>
      </c>
      <c r="F16" s="14" t="s">
        <v>121</v>
      </c>
    </row>
    <row r="17" spans="1:6" x14ac:dyDescent="0.55000000000000004">
      <c r="A17" s="75">
        <v>16</v>
      </c>
      <c r="B17" s="8"/>
      <c r="C17" s="8" t="s">
        <v>2</v>
      </c>
      <c r="D17" s="9"/>
      <c r="E17" s="10">
        <v>1</v>
      </c>
      <c r="F17" s="11" t="s">
        <v>87</v>
      </c>
    </row>
    <row r="18" spans="1:6" x14ac:dyDescent="0.55000000000000004">
      <c r="A18" s="74">
        <v>17</v>
      </c>
      <c r="B18" s="4" t="s">
        <v>9</v>
      </c>
      <c r="C18" s="4" t="s">
        <v>14</v>
      </c>
      <c r="D18" s="5"/>
      <c r="E18" s="6">
        <v>0.5</v>
      </c>
      <c r="F18" s="7" t="s">
        <v>89</v>
      </c>
    </row>
    <row r="19" spans="1:6" ht="18.5" thickBot="1" x14ac:dyDescent="0.6">
      <c r="A19" s="75">
        <v>18</v>
      </c>
      <c r="B19" s="8"/>
      <c r="C19" s="18" t="s">
        <v>65</v>
      </c>
      <c r="D19" s="9"/>
      <c r="E19" s="3">
        <v>0.21</v>
      </c>
      <c r="F19" s="11" t="s">
        <v>89</v>
      </c>
    </row>
    <row r="20" spans="1:6" ht="18.5" thickTop="1" x14ac:dyDescent="0.55000000000000004">
      <c r="E20" s="86" t="s">
        <v>102</v>
      </c>
      <c r="F20" s="86"/>
    </row>
  </sheetData>
  <mergeCells count="5">
    <mergeCell ref="C1:D1"/>
    <mergeCell ref="C9:C12"/>
    <mergeCell ref="C4:C7"/>
    <mergeCell ref="B5:B12"/>
    <mergeCell ref="E20:F20"/>
  </mergeCells>
  <phoneticPr fontId="1"/>
  <pageMargins left="0.7" right="0.7" top="0.75" bottom="0.75" header="0.3" footer="0.3"/>
  <pageSetup paperSize="9" scale="53" orientation="landscape" r:id="rId1"/>
  <colBreaks count="1" manualBreakCount="1">
    <brk id="5"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5FCF5-7739-4D29-8472-FF20672A1F90}">
  <sheetPr>
    <tabColor rgb="FFFF0000"/>
  </sheetPr>
  <dimension ref="B2:K18"/>
  <sheetViews>
    <sheetView zoomScale="55" zoomScaleNormal="55" zoomScaleSheetLayoutView="85" workbookViewId="0">
      <selection activeCell="B30" sqref="B30"/>
    </sheetView>
  </sheetViews>
  <sheetFormatPr defaultRowHeight="18" x14ac:dyDescent="0.55000000000000004"/>
  <cols>
    <col min="1" max="1" width="2.5" customWidth="1"/>
    <col min="2" max="2" width="14.5" bestFit="1" customWidth="1"/>
    <col min="3" max="3" width="6.5" bestFit="1" customWidth="1"/>
    <col min="4" max="4" width="18.4140625" bestFit="1" customWidth="1"/>
    <col min="5" max="5" width="39.5" bestFit="1" customWidth="1"/>
    <col min="6" max="6" width="16.58203125" bestFit="1" customWidth="1"/>
    <col min="7" max="7" width="20.58203125" bestFit="1" customWidth="1"/>
    <col min="8" max="8" width="2.83203125" customWidth="1"/>
    <col min="9" max="9" width="16.58203125" bestFit="1" customWidth="1"/>
    <col min="10" max="10" width="20.58203125" bestFit="1" customWidth="1"/>
    <col min="11" max="11" width="6.6640625" bestFit="1" customWidth="1"/>
  </cols>
  <sheetData>
    <row r="2" spans="2:11" ht="18.5" thickBot="1" x14ac:dyDescent="0.6">
      <c r="B2" s="30" t="s">
        <v>72</v>
      </c>
      <c r="I2" s="30" t="s">
        <v>71</v>
      </c>
    </row>
    <row r="3" spans="2:11" ht="21" thickTop="1" thickBot="1" x14ac:dyDescent="0.6">
      <c r="B3" s="87" t="s">
        <v>55</v>
      </c>
      <c r="C3" s="88"/>
      <c r="D3" s="28" t="s">
        <v>45</v>
      </c>
      <c r="E3" s="28" t="s">
        <v>26</v>
      </c>
      <c r="F3" s="77" t="s">
        <v>25</v>
      </c>
      <c r="G3" s="45" t="s">
        <v>24</v>
      </c>
      <c r="I3" s="19" t="s">
        <v>55</v>
      </c>
      <c r="J3" s="32" t="s">
        <v>24</v>
      </c>
      <c r="K3" s="33" t="s">
        <v>70</v>
      </c>
    </row>
    <row r="4" spans="2:11" ht="18.5" thickBot="1" x14ac:dyDescent="0.6">
      <c r="B4" s="48" t="s">
        <v>6</v>
      </c>
      <c r="C4" s="49"/>
      <c r="D4" s="50">
        <f>計算!B26</f>
        <v>29.12</v>
      </c>
      <c r="E4" s="50">
        <f>D4*(1-入力!$E$18)</f>
        <v>14.56</v>
      </c>
      <c r="F4" s="51">
        <f>E4/計算!$B$2</f>
        <v>1.7385074626865673</v>
      </c>
      <c r="G4" s="52">
        <f>F4/入力!$E$19</f>
        <v>8.2786069651741307</v>
      </c>
      <c r="I4" s="20" t="s">
        <v>6</v>
      </c>
      <c r="J4" s="36">
        <f>$G$4</f>
        <v>8.2786069651741307</v>
      </c>
      <c r="K4" s="37">
        <f>J4/SUM($J$4:$J$9)</f>
        <v>0.28003531771521478</v>
      </c>
    </row>
    <row r="5" spans="2:11" x14ac:dyDescent="0.55000000000000004">
      <c r="B5" s="53" t="s">
        <v>7</v>
      </c>
      <c r="C5" s="54" t="s">
        <v>52</v>
      </c>
      <c r="D5" s="55">
        <f>計算!B22</f>
        <v>56.24267836649787</v>
      </c>
      <c r="E5" s="55">
        <f>D5*(1-入力!$E$18)</f>
        <v>28.121339183248935</v>
      </c>
      <c r="F5" s="56">
        <f>E5/計算!$B$2</f>
        <v>3.3577718427759922</v>
      </c>
      <c r="G5" s="57">
        <f>F5/入力!$E$19</f>
        <v>15.989389727504726</v>
      </c>
      <c r="I5" s="38" t="s">
        <v>66</v>
      </c>
      <c r="J5" s="23">
        <f>$G$6</f>
        <v>4.1830502206531257</v>
      </c>
      <c r="K5" s="39">
        <f t="shared" ref="K5:K9" si="0">J5/SUM($J$4:$J$9)</f>
        <v>0.1414974527099872</v>
      </c>
    </row>
    <row r="6" spans="2:11" ht="18.5" thickBot="1" x14ac:dyDescent="0.6">
      <c r="B6" s="20"/>
      <c r="C6" s="24" t="s">
        <v>53</v>
      </c>
      <c r="D6" s="25">
        <f>計算!B23</f>
        <v>14.713879151147371</v>
      </c>
      <c r="E6" s="25">
        <f>D6*(1-入力!$E$18)</f>
        <v>7.3569395755736853</v>
      </c>
      <c r="F6" s="43">
        <f>E6/計算!$B$2</f>
        <v>0.8784405463371564</v>
      </c>
      <c r="G6" s="46">
        <f>F6/入力!$E$19</f>
        <v>4.1830502206531257</v>
      </c>
      <c r="I6" s="34" t="s">
        <v>67</v>
      </c>
      <c r="J6" s="22">
        <f>$G$7</f>
        <v>11.8063395068516</v>
      </c>
      <c r="K6" s="35">
        <f t="shared" si="0"/>
        <v>0.39936574459485019</v>
      </c>
    </row>
    <row r="7" spans="2:11" ht="18.5" thickBot="1" x14ac:dyDescent="0.6">
      <c r="B7" s="21"/>
      <c r="C7" s="26" t="s">
        <v>54</v>
      </c>
      <c r="D7" s="27">
        <f>計算!B24</f>
        <v>41.528799215350503</v>
      </c>
      <c r="E7" s="27">
        <f>D7*(1-入力!$E$18)</f>
        <v>20.764399607675252</v>
      </c>
      <c r="F7" s="44">
        <f>E7/計算!$B$2</f>
        <v>2.4793312964388359</v>
      </c>
      <c r="G7" s="47">
        <f>F7/入力!$E$19</f>
        <v>11.8063395068516</v>
      </c>
      <c r="I7" s="38" t="s">
        <v>68</v>
      </c>
      <c r="J7" s="23">
        <f>$G$9</f>
        <v>2.847678247560725</v>
      </c>
      <c r="K7" s="39">
        <f t="shared" si="0"/>
        <v>9.6326650867837177E-2</v>
      </c>
    </row>
    <row r="8" spans="2:11" ht="18.5" thickBot="1" x14ac:dyDescent="0.6">
      <c r="B8" s="53" t="s">
        <v>8</v>
      </c>
      <c r="C8" s="54" t="s">
        <v>52</v>
      </c>
      <c r="D8" s="55">
        <f>計算!B8</f>
        <v>13.550413279421154</v>
      </c>
      <c r="E8" s="55">
        <f>D8*(1-入力!$E$18)</f>
        <v>6.7752066397105768</v>
      </c>
      <c r="F8" s="56">
        <f>E8/計算!$B$2</f>
        <v>0.80897989727887487</v>
      </c>
      <c r="G8" s="57">
        <f>F8/入力!$E$19</f>
        <v>3.8522852251374995</v>
      </c>
      <c r="I8" s="34" t="s">
        <v>69</v>
      </c>
      <c r="J8" s="22">
        <f>$G$10</f>
        <v>1.0046069775767743</v>
      </c>
      <c r="K8" s="35">
        <f t="shared" si="0"/>
        <v>3.398221890809576E-2</v>
      </c>
    </row>
    <row r="9" spans="2:11" ht="18.5" thickBot="1" x14ac:dyDescent="0.6">
      <c r="B9" s="20"/>
      <c r="C9" s="24" t="s">
        <v>61</v>
      </c>
      <c r="D9" s="25">
        <f>計算!B6</f>
        <v>10.01670823579485</v>
      </c>
      <c r="E9" s="25">
        <f>D9*(1-入力!$E$18)</f>
        <v>5.0083541178974249</v>
      </c>
      <c r="F9" s="43">
        <f>E9/計算!$B$2</f>
        <v>0.59801243198775222</v>
      </c>
      <c r="G9" s="46">
        <f>F9/入力!$E$19</f>
        <v>2.847678247560725</v>
      </c>
      <c r="I9" s="21" t="s">
        <v>9</v>
      </c>
      <c r="J9" s="40">
        <f>$G$11</f>
        <v>1.4424426439232407</v>
      </c>
      <c r="K9" s="41">
        <f t="shared" si="0"/>
        <v>4.8792615204014921E-2</v>
      </c>
    </row>
    <row r="10" spans="2:11" ht="18.5" thickBot="1" x14ac:dyDescent="0.6">
      <c r="B10" s="21"/>
      <c r="C10" s="26" t="s">
        <v>62</v>
      </c>
      <c r="D10" s="27">
        <f>計算!B7</f>
        <v>3.5337050436263038</v>
      </c>
      <c r="E10" s="27">
        <f>D10*(1-入力!$E$18)</f>
        <v>1.7668525218131519</v>
      </c>
      <c r="F10" s="44">
        <f>E10/計算!$B$2</f>
        <v>0.21096746529112262</v>
      </c>
      <c r="G10" s="47">
        <f>F10/入力!$E$19</f>
        <v>1.0046069775767743</v>
      </c>
    </row>
    <row r="11" spans="2:11" ht="18.5" thickBot="1" x14ac:dyDescent="0.6">
      <c r="B11" s="53" t="s">
        <v>9</v>
      </c>
      <c r="C11" s="58"/>
      <c r="D11" s="59">
        <f>計算!B9</f>
        <v>5.0737919999999992</v>
      </c>
      <c r="E11" s="59">
        <f>D11*(1-入力!$E$18)</f>
        <v>2.5368959999999996</v>
      </c>
      <c r="F11" s="60">
        <f>E11/計算!$B$2</f>
        <v>0.30291295522388056</v>
      </c>
      <c r="G11" s="61">
        <f>F11/入力!$E$19</f>
        <v>1.4424426439232407</v>
      </c>
    </row>
    <row r="12" spans="2:11" ht="19" thickTop="1" thickBot="1" x14ac:dyDescent="0.6">
      <c r="B12" s="62" t="s">
        <v>56</v>
      </c>
      <c r="C12" s="63"/>
      <c r="D12" s="64">
        <f>D4+D5+D8+D11</f>
        <v>103.98688364591902</v>
      </c>
      <c r="E12" s="64">
        <f t="shared" ref="E12:G12" si="1">E4+E5+E8+E11</f>
        <v>51.993441822959511</v>
      </c>
      <c r="F12" s="65">
        <f t="shared" si="1"/>
        <v>6.2081721579653149</v>
      </c>
      <c r="G12" s="66">
        <f t="shared" si="1"/>
        <v>29.562724561739596</v>
      </c>
    </row>
    <row r="15" spans="2:11" x14ac:dyDescent="0.55000000000000004">
      <c r="I15">
        <f>0.05*1000</f>
        <v>50</v>
      </c>
    </row>
    <row r="17" spans="7:7" x14ac:dyDescent="0.55000000000000004">
      <c r="G17" s="1"/>
    </row>
    <row r="18" spans="7:7" x14ac:dyDescent="0.55000000000000004">
      <c r="G18" s="1"/>
    </row>
  </sheetData>
  <mergeCells count="1">
    <mergeCell ref="B3:C3"/>
  </mergeCells>
  <phoneticPr fontId="1"/>
  <pageMargins left="0.7" right="0.7" top="0.75" bottom="0.75" header="0.3" footer="0.3"/>
  <pageSetup paperSize="9"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4F4F3-D741-4D8C-A187-9861C7893FF6}">
  <sheetPr>
    <tabColor theme="4"/>
  </sheetPr>
  <dimension ref="A1:D12"/>
  <sheetViews>
    <sheetView topLeftCell="C1" zoomScale="85" zoomScaleNormal="85" zoomScaleSheetLayoutView="70" workbookViewId="0">
      <selection activeCell="D16" sqref="D16"/>
    </sheetView>
  </sheetViews>
  <sheetFormatPr defaultRowHeight="18" x14ac:dyDescent="0.55000000000000004"/>
  <cols>
    <col min="1" max="1" width="3.6640625" bestFit="1" customWidth="1"/>
    <col min="2" max="2" width="42" bestFit="1" customWidth="1"/>
    <col min="3" max="3" width="10.9140625" bestFit="1" customWidth="1"/>
    <col min="4" max="4" width="151.58203125" bestFit="1" customWidth="1"/>
  </cols>
  <sheetData>
    <row r="1" spans="1:4" x14ac:dyDescent="0.55000000000000004">
      <c r="A1" t="s">
        <v>101</v>
      </c>
      <c r="B1" s="69" t="s">
        <v>1</v>
      </c>
      <c r="C1" s="69" t="s">
        <v>15</v>
      </c>
      <c r="D1" s="69" t="s">
        <v>3</v>
      </c>
    </row>
    <row r="2" spans="1:4" x14ac:dyDescent="0.55000000000000004">
      <c r="A2">
        <v>11</v>
      </c>
      <c r="B2" t="s">
        <v>57</v>
      </c>
      <c r="C2">
        <v>6.21</v>
      </c>
      <c r="D2" t="s">
        <v>95</v>
      </c>
    </row>
    <row r="3" spans="1:4" x14ac:dyDescent="0.55000000000000004">
      <c r="A3">
        <v>12</v>
      </c>
      <c r="B3" t="s">
        <v>58</v>
      </c>
      <c r="C3">
        <v>12.3</v>
      </c>
      <c r="D3" t="s">
        <v>95</v>
      </c>
    </row>
    <row r="4" spans="1:4" x14ac:dyDescent="0.55000000000000004">
      <c r="A4">
        <v>13</v>
      </c>
      <c r="B4" t="s">
        <v>59</v>
      </c>
      <c r="C4">
        <v>13.38</v>
      </c>
      <c r="D4" t="s">
        <v>95</v>
      </c>
    </row>
    <row r="5" spans="1:4" x14ac:dyDescent="0.55000000000000004">
      <c r="A5">
        <v>14</v>
      </c>
      <c r="B5" t="s">
        <v>60</v>
      </c>
      <c r="C5">
        <v>14.56</v>
      </c>
      <c r="D5" t="s">
        <v>95</v>
      </c>
    </row>
    <row r="6" spans="1:4" x14ac:dyDescent="0.55000000000000004">
      <c r="A6">
        <v>15</v>
      </c>
      <c r="B6" t="s">
        <v>4</v>
      </c>
      <c r="C6">
        <f>0.000453</f>
        <v>4.5300000000000001E-4</v>
      </c>
      <c r="D6" t="s">
        <v>98</v>
      </c>
    </row>
    <row r="7" spans="1:4" x14ac:dyDescent="0.55000000000000004">
      <c r="A7">
        <v>16</v>
      </c>
      <c r="B7" t="s">
        <v>5</v>
      </c>
      <c r="C7">
        <v>2.58</v>
      </c>
      <c r="D7" t="s">
        <v>97</v>
      </c>
    </row>
    <row r="8" spans="1:4" x14ac:dyDescent="0.55000000000000004">
      <c r="A8">
        <v>17</v>
      </c>
      <c r="B8" t="s">
        <v>16</v>
      </c>
      <c r="C8">
        <v>19.2</v>
      </c>
      <c r="D8" t="s">
        <v>104</v>
      </c>
    </row>
    <row r="9" spans="1:4" ht="20" x14ac:dyDescent="0.55000000000000004">
      <c r="A9">
        <v>18</v>
      </c>
      <c r="B9" t="s">
        <v>20</v>
      </c>
      <c r="C9">
        <v>0.2</v>
      </c>
      <c r="D9" t="s">
        <v>96</v>
      </c>
    </row>
    <row r="10" spans="1:4" ht="20" x14ac:dyDescent="0.55000000000000004">
      <c r="A10">
        <v>19</v>
      </c>
      <c r="B10" t="s">
        <v>18</v>
      </c>
      <c r="C10">
        <v>25</v>
      </c>
      <c r="D10" t="s">
        <v>96</v>
      </c>
    </row>
    <row r="11" spans="1:4" ht="20" x14ac:dyDescent="0.55000000000000004">
      <c r="A11">
        <v>20</v>
      </c>
      <c r="B11" t="s">
        <v>21</v>
      </c>
      <c r="C11">
        <v>0.87</v>
      </c>
      <c r="D11" t="s">
        <v>96</v>
      </c>
    </row>
    <row r="12" spans="1:4" ht="20" x14ac:dyDescent="0.55000000000000004">
      <c r="A12">
        <v>21</v>
      </c>
      <c r="B12" t="s">
        <v>19</v>
      </c>
      <c r="C12">
        <v>298</v>
      </c>
      <c r="D12" t="s">
        <v>96</v>
      </c>
    </row>
  </sheetData>
  <phoneticPr fontId="1"/>
  <pageMargins left="0.7" right="0.7" top="0.75" bottom="0.75" header="0.3" footer="0.3"/>
  <pageSetup paperSize="9" scale="3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39E62-1674-4ECB-97E4-5BF5E3B11C78}">
  <dimension ref="A1:C26"/>
  <sheetViews>
    <sheetView view="pageBreakPreview" topLeftCell="A6" zoomScale="85" zoomScaleNormal="100" zoomScaleSheetLayoutView="85" workbookViewId="0">
      <selection activeCell="A28" sqref="A28"/>
    </sheetView>
  </sheetViews>
  <sheetFormatPr defaultRowHeight="18" x14ac:dyDescent="0.55000000000000004"/>
  <cols>
    <col min="1" max="1" width="53.9140625" bestFit="1" customWidth="1"/>
    <col min="2" max="2" width="14.1640625" bestFit="1" customWidth="1"/>
    <col min="3" max="3" width="137.1640625" customWidth="1"/>
  </cols>
  <sheetData>
    <row r="1" spans="1:3" x14ac:dyDescent="0.55000000000000004">
      <c r="A1" s="69" t="s">
        <v>1</v>
      </c>
      <c r="B1" s="69" t="s">
        <v>11</v>
      </c>
      <c r="C1" s="69" t="s">
        <v>111</v>
      </c>
    </row>
    <row r="2" spans="1:3" x14ac:dyDescent="0.55000000000000004">
      <c r="A2" t="s">
        <v>17</v>
      </c>
      <c r="B2">
        <f>係数管理!C8*(1-入力!E18)-2.45*入力!E18</f>
        <v>8.375</v>
      </c>
      <c r="C2" t="s">
        <v>103</v>
      </c>
    </row>
    <row r="3" spans="1:3" x14ac:dyDescent="0.55000000000000004">
      <c r="A3" t="s">
        <v>12</v>
      </c>
      <c r="B3">
        <f>(1-入力!E13)*入力!E14</f>
        <v>2349.5</v>
      </c>
    </row>
    <row r="4" spans="1:3" ht="20" x14ac:dyDescent="0.55000000000000004">
      <c r="A4" t="s">
        <v>105</v>
      </c>
      <c r="B4">
        <f>入力!E15*係数管理!C6*1000</f>
        <v>23534.255999999998</v>
      </c>
    </row>
    <row r="5" spans="1:3" ht="20" x14ac:dyDescent="0.55000000000000004">
      <c r="A5" t="s">
        <v>23</v>
      </c>
      <c r="B5">
        <f>入力!E16*係数管理!C7</f>
        <v>8302.44</v>
      </c>
    </row>
    <row r="6" spans="1:3" ht="20" x14ac:dyDescent="0.55000000000000004">
      <c r="A6" t="s">
        <v>63</v>
      </c>
      <c r="B6">
        <f>B4/B3/入力!E17</f>
        <v>10.01670823579485</v>
      </c>
    </row>
    <row r="7" spans="1:3" ht="20" x14ac:dyDescent="0.55000000000000004">
      <c r="A7" t="s">
        <v>64</v>
      </c>
      <c r="B7">
        <f>B5/B3/入力!E17</f>
        <v>3.5337050436263038</v>
      </c>
    </row>
    <row r="8" spans="1:3" ht="20" x14ac:dyDescent="0.55000000000000004">
      <c r="A8" t="s">
        <v>106</v>
      </c>
      <c r="B8">
        <f>B6+B7</f>
        <v>13.550413279421154</v>
      </c>
    </row>
    <row r="9" spans="1:3" ht="20" x14ac:dyDescent="0.55000000000000004">
      <c r="A9" t="s">
        <v>22</v>
      </c>
      <c r="B9">
        <f>係数管理!C8*(係数管理!C9*係数管理!C10+係数管理!C11*係数管理!C12)/10^3</f>
        <v>5.0737919999999992</v>
      </c>
    </row>
    <row r="10" spans="1:3" x14ac:dyDescent="0.55000000000000004">
      <c r="A10" t="s">
        <v>108</v>
      </c>
      <c r="B10">
        <f>EXP(2.71-0.812*LN(入力!E6)-0.654*LN(入力!E5*1000))</f>
        <v>4.3614307028214311E-2</v>
      </c>
      <c r="C10" t="s">
        <v>107</v>
      </c>
    </row>
    <row r="11" spans="1:3" x14ac:dyDescent="0.55000000000000004">
      <c r="A11" t="s">
        <v>109</v>
      </c>
      <c r="B11">
        <f>EXP(2.71-0.812*LN(0.1)-0.654*LN(入力!E5*1000))</f>
        <v>0.23601415244641316</v>
      </c>
      <c r="C11" t="s">
        <v>107</v>
      </c>
    </row>
    <row r="12" spans="1:3" x14ac:dyDescent="0.55000000000000004">
      <c r="A12" t="s">
        <v>31</v>
      </c>
      <c r="B12">
        <f>入力!E4*B18*1.3*計算!B10+入力!E4*入力!E5*0.1*1.3*計算!B11</f>
        <v>22.812215738212977</v>
      </c>
      <c r="C12" t="s">
        <v>112</v>
      </c>
    </row>
    <row r="13" spans="1:3" ht="16.75" customHeight="1" x14ac:dyDescent="0.55000000000000004">
      <c r="A13" t="s">
        <v>32</v>
      </c>
      <c r="B13">
        <f>B12*係数管理!C7</f>
        <v>58.855516604589482</v>
      </c>
    </row>
    <row r="14" spans="1:3" x14ac:dyDescent="0.55000000000000004">
      <c r="A14" t="s">
        <v>113</v>
      </c>
      <c r="B14">
        <f>IF(入力!E8=0,0,EXP(2.71-0.812*LN(入力!E11)-0.654*LN(入力!E10*1000)))</f>
        <v>8.668677531450078E-2</v>
      </c>
      <c r="C14" t="s">
        <v>107</v>
      </c>
    </row>
    <row r="15" spans="1:3" x14ac:dyDescent="0.55000000000000004">
      <c r="A15" t="s">
        <v>114</v>
      </c>
      <c r="B15">
        <f>IF(入力!E8=0,0,EXP(2.71-0.812*LN(0.1)-0.654*LN(入力!E10*1000)))</f>
        <v>0.37137414343357855</v>
      </c>
      <c r="C15" t="s">
        <v>107</v>
      </c>
    </row>
    <row r="16" spans="1:3" x14ac:dyDescent="0.55000000000000004">
      <c r="A16" t="s">
        <v>33</v>
      </c>
      <c r="B16">
        <f>IF(入力!E8=0,0,入力!E9*B19*1.3*計算!B14+入力!E9*入力!E10*0.1*1.3*計算!B15)</f>
        <v>28.973580847918953</v>
      </c>
      <c r="C16" t="s">
        <v>112</v>
      </c>
    </row>
    <row r="17" spans="1:2" ht="20" x14ac:dyDescent="0.55000000000000004">
      <c r="A17" t="s">
        <v>34</v>
      </c>
      <c r="B17">
        <f>IF(入力!E8=0,0,B16*係数管理!C7)</f>
        <v>74.7518385876309</v>
      </c>
    </row>
    <row r="18" spans="1:2" x14ac:dyDescent="0.55000000000000004">
      <c r="A18" t="s">
        <v>35</v>
      </c>
      <c r="B18">
        <f>入力!E5*入力!E6</f>
        <v>8</v>
      </c>
    </row>
    <row r="19" spans="1:2" x14ac:dyDescent="0.55000000000000004">
      <c r="A19" t="s">
        <v>36</v>
      </c>
      <c r="B19">
        <f>IF(入力!E8=0,0,入力!E10*入力!E11)</f>
        <v>3</v>
      </c>
    </row>
    <row r="20" spans="1:2" x14ac:dyDescent="0.55000000000000004">
      <c r="A20" t="s">
        <v>37</v>
      </c>
      <c r="B20">
        <f>B18*(1-入力!E7)</f>
        <v>4</v>
      </c>
    </row>
    <row r="21" spans="1:2" x14ac:dyDescent="0.55000000000000004">
      <c r="A21" t="s">
        <v>38</v>
      </c>
      <c r="B21">
        <f>B19*(1-入力!E12)</f>
        <v>1.7999999999999998</v>
      </c>
    </row>
    <row r="22" spans="1:2" ht="20" x14ac:dyDescent="0.55000000000000004">
      <c r="A22" t="s">
        <v>43</v>
      </c>
      <c r="B22">
        <f>IF(入力!E8=1,B13/B20+B17/B21,B13/B20)</f>
        <v>56.24267836649787</v>
      </c>
    </row>
    <row r="23" spans="1:2" x14ac:dyDescent="0.55000000000000004">
      <c r="A23" t="s">
        <v>115</v>
      </c>
      <c r="B23">
        <f>B13/B20</f>
        <v>14.713879151147371</v>
      </c>
    </row>
    <row r="24" spans="1:2" x14ac:dyDescent="0.55000000000000004">
      <c r="A24" t="s">
        <v>116</v>
      </c>
      <c r="B24">
        <f>B17/B21</f>
        <v>41.528799215350503</v>
      </c>
    </row>
    <row r="25" spans="1:2" ht="20" x14ac:dyDescent="0.55000000000000004">
      <c r="A25" t="s">
        <v>44</v>
      </c>
      <c r="B25">
        <f>IF(入力!E2=1,係数管理!C2,IF(入力!E2=2,係数管理!C3,IF(入力!E2=3,係数管理!C4,IF(入力!E2=4,係数管理!C5,"既定値外"))))</f>
        <v>14.56</v>
      </c>
    </row>
    <row r="26" spans="1:2" ht="20" x14ac:dyDescent="0.55000000000000004">
      <c r="A26" t="s">
        <v>117</v>
      </c>
      <c r="B26">
        <f>B25/(1-入力!E3)</f>
        <v>29.12</v>
      </c>
    </row>
  </sheetData>
  <phoneticPr fontId="1"/>
  <pageMargins left="0.7" right="0.7" top="0.75" bottom="0.75" header="0.3" footer="0.3"/>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まずはご確認ください</vt:lpstr>
      <vt:lpstr>入力</vt:lpstr>
      <vt:lpstr>結果</vt:lpstr>
      <vt:lpstr>係数管理</vt:lpstr>
      <vt:lpstr>計算</vt:lpstr>
      <vt:lpstr>まずはご確認ください!Print_Area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Youhei MAEKAWA</dc:creator>
  <cp:lastModifiedBy>一般社団法人日本木質バイオマスエネルギー協会</cp:lastModifiedBy>
  <cp:lastPrinted>2022-07-15T05:35:52Z</cp:lastPrinted>
  <dcterms:created xsi:type="dcterms:W3CDTF">2022-02-13T15:15:16Z</dcterms:created>
  <dcterms:modified xsi:type="dcterms:W3CDTF">2024-02-15T07:54:34Z</dcterms:modified>
</cp:coreProperties>
</file>